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5" windowWidth="15180" windowHeight="11640" activeTab="3"/>
  </bookViews>
  <sheets>
    <sheet name="0. Памятка" sheetId="1" r:id="rId1"/>
    <sheet name="1. Ведомость текущ. усп-ти" sheetId="2" r:id="rId2"/>
    <sheet name="2. Калькулятор баллов" sheetId="3" r:id="rId3"/>
    <sheet name="3. Аттестатационная ведомость" sheetId="4" r:id="rId4"/>
  </sheets>
  <definedNames>
    <definedName name="Вид_занятия">#REF!</definedName>
    <definedName name="_xlnm.Print_Area" localSheetId="1">'1. Ведомость текущ. усп-ти'!$B$1:$M$67</definedName>
    <definedName name="_xlnm.Print_Area" localSheetId="3">'3. Аттестатационная ведомость'!$B$1:$R$74</definedName>
  </definedNames>
  <calcPr fullCalcOnLoad="1"/>
</workbook>
</file>

<file path=xl/sharedStrings.xml><?xml version="1.0" encoding="utf-8"?>
<sst xmlns="http://schemas.openxmlformats.org/spreadsheetml/2006/main" count="285" uniqueCount="141">
  <si>
    <t>№</t>
  </si>
  <si>
    <t>Дата</t>
  </si>
  <si>
    <t>Дисциплина:</t>
  </si>
  <si>
    <t>Преподаватель:</t>
  </si>
  <si>
    <t>Ф.И.О.</t>
  </si>
  <si>
    <t>Баллы</t>
  </si>
  <si>
    <t>ФГБОУ ВПО "ОРЕНБУРГСКИЙ ГОСУДАРСТВЕННЫЙ АГРАРНЫЙ УНИВЕРСИТЕТ"</t>
  </si>
  <si>
    <t>Ведомость текущей успеваемости по дисциплине</t>
  </si>
  <si>
    <t>учебный год</t>
  </si>
  <si>
    <t>(название института/факультета)</t>
  </si>
  <si>
    <t>Направление подготовки/специальность:</t>
  </si>
  <si>
    <t>/</t>
  </si>
  <si>
    <t>Максимальный балл к рубежу текущего контроля:</t>
  </si>
  <si>
    <t>1 -</t>
  </si>
  <si>
    <t>.</t>
  </si>
  <si>
    <t>,         2 -</t>
  </si>
  <si>
    <t>,         3 -</t>
  </si>
  <si>
    <t>,         4 -</t>
  </si>
  <si>
    <t>Преподаватель ____________________________</t>
  </si>
  <si>
    <t>"____"</t>
  </si>
  <si>
    <t xml:space="preserve">                       (подпись)</t>
  </si>
  <si>
    <t>(Фамилия И.О.)</t>
  </si>
  <si>
    <t>Данные внесены в систему "EVA".</t>
  </si>
  <si>
    <t>Формы и методы контроля</t>
  </si>
  <si>
    <t>аудиторная работа</t>
  </si>
  <si>
    <t>самостоятельная работа</t>
  </si>
  <si>
    <t>отработка задолженности</t>
  </si>
  <si>
    <t>устный опрос</t>
  </si>
  <si>
    <t>письменный опрос</t>
  </si>
  <si>
    <t>компьютерное тестирование</t>
  </si>
  <si>
    <t>письменно, решение тестов</t>
  </si>
  <si>
    <t>контрольная работа</t>
  </si>
  <si>
    <t>письменно, решение задач</t>
  </si>
  <si>
    <t>письменно, подготовка к занятиям</t>
  </si>
  <si>
    <t>индивидуальное домашнее задание</t>
  </si>
  <si>
    <t>самостоятельное изучение вопросов</t>
  </si>
  <si>
    <t>КР/КП (этапы выполнения)</t>
  </si>
  <si>
    <t>РГР, РПР</t>
  </si>
  <si>
    <t>эссе</t>
  </si>
  <si>
    <t>реферат</t>
  </si>
  <si>
    <t>Оценка</t>
  </si>
  <si>
    <t>Максимум баллов</t>
  </si>
  <si>
    <t>По итогам РТК (баллы)</t>
  </si>
  <si>
    <t>Рубежи текущего контроля</t>
  </si>
  <si>
    <t>АТТЕСТАЦИОННАЯ ВЕДОМОСТЬ</t>
  </si>
  <si>
    <t>(ненужное зачеркнуть)</t>
  </si>
  <si>
    <t>Семестр</t>
  </si>
  <si>
    <t>Курсовая работа (проект)</t>
  </si>
  <si>
    <t>по итогам РТК</t>
  </si>
  <si>
    <t>баллы</t>
  </si>
  <si>
    <t>оценка</t>
  </si>
  <si>
    <t>Незачтено</t>
  </si>
  <si>
    <t>Зачтено</t>
  </si>
  <si>
    <t>Декан факультета/директор института</t>
  </si>
  <si>
    <t>(подпись)</t>
  </si>
  <si>
    <t>(название кафедры)</t>
  </si>
  <si>
    <t>Тьютор __________________________________</t>
  </si>
  <si>
    <t>Семестр:</t>
  </si>
  <si>
    <t>Курс:</t>
  </si>
  <si>
    <t>Группа:</t>
  </si>
  <si>
    <t>РТК 1</t>
  </si>
  <si>
    <t>РТК 2</t>
  </si>
  <si>
    <t>РТК 3</t>
  </si>
  <si>
    <t>РТК 4</t>
  </si>
  <si>
    <t>экзамен</t>
  </si>
  <si>
    <t>x</t>
  </si>
  <si>
    <t>ЭКЗАМЕН / ЗАЧЁТ / КУРСОВАЯ РАБОТА (ПРОЕКТ)</t>
  </si>
  <si>
    <t>Курс</t>
  </si>
  <si>
    <t>Группа</t>
  </si>
  <si>
    <t>Трудоемкость:</t>
  </si>
  <si>
    <t xml:space="preserve"> (в часах / в зачетных единицах)</t>
  </si>
  <si>
    <t>Промежуточная аттестация</t>
  </si>
  <si>
    <t>Всего студентов</t>
  </si>
  <si>
    <t>Всего студентов (чел.)</t>
  </si>
  <si>
    <t>Неудовлетворительно (2)</t>
  </si>
  <si>
    <t>Удовлетворительно (3)</t>
  </si>
  <si>
    <t>Хорошо (4)</t>
  </si>
  <si>
    <t>Отлично (5)</t>
  </si>
  <si>
    <t>F (2) 
[0;33,3)</t>
  </si>
  <si>
    <t>FX (2+)
[33,3;50)</t>
  </si>
  <si>
    <t>E (3)
[50;60)</t>
  </si>
  <si>
    <t>D (3+)
[60;70)</t>
  </si>
  <si>
    <t>C (4)
[70;85)</t>
  </si>
  <si>
    <t>B (5)
[85;95)</t>
  </si>
  <si>
    <t>A (5+)
[95;100]</t>
  </si>
  <si>
    <t>Заведующий кафедрой</t>
  </si>
  <si>
    <t>Преподаватель</t>
  </si>
  <si>
    <t>(дата)</t>
  </si>
  <si>
    <t>Сдать ведомость в деканат до</t>
  </si>
  <si>
    <t>Максимальный балл по результатам итогового контроля:</t>
  </si>
  <si>
    <t>зачет</t>
  </si>
  <si>
    <t>Предварительная оценка</t>
  </si>
  <si>
    <t>за 201</t>
  </si>
  <si>
    <t>/     201</t>
  </si>
  <si>
    <t>Фамилия И.О.</t>
  </si>
  <si>
    <t>(в часах / в зачетных единицах)</t>
  </si>
  <si>
    <t>П (час.)</t>
  </si>
  <si>
    <t>Инд. задан. (баллы)</t>
  </si>
  <si>
    <t>201__ г.</t>
  </si>
  <si>
    <t>КП/КР</t>
  </si>
  <si>
    <t>Дата проведения:</t>
  </si>
  <si>
    <r>
      <t xml:space="preserve">Текущая успеваемость </t>
    </r>
    <r>
      <rPr>
        <i/>
        <sz val="10"/>
        <rFont val="Times New Roman"/>
        <family val="1"/>
      </rPr>
      <t>(баллы)</t>
    </r>
  </si>
  <si>
    <r>
      <t xml:space="preserve">Результаты итогового контроля </t>
    </r>
    <r>
      <rPr>
        <i/>
        <sz val="10"/>
        <rFont val="Times New Roman"/>
        <family val="1"/>
      </rPr>
      <t>(баллы)</t>
    </r>
  </si>
  <si>
    <t>отработка задолженности после РТК-4</t>
  </si>
  <si>
    <t>1.</t>
  </si>
  <si>
    <t>Порядок работы</t>
  </si>
  <si>
    <t>2.</t>
  </si>
  <si>
    <t>3.</t>
  </si>
  <si>
    <t>При наличии несоответствия выводится предупреждающее сообщение на полях, выделенное красным.</t>
  </si>
  <si>
    <r>
      <t xml:space="preserve">Ввод исходных данных в </t>
    </r>
    <r>
      <rPr>
        <b/>
        <sz val="12"/>
        <color indexed="10"/>
        <rFont val="Arial Cyr"/>
        <family val="0"/>
      </rPr>
      <t>Ведомость текущей успеваемости:</t>
    </r>
  </si>
  <si>
    <r>
      <t xml:space="preserve">Заполнение максимумов по видам аудиторной/самостоятельной работы в </t>
    </r>
    <r>
      <rPr>
        <b/>
        <sz val="12"/>
        <color indexed="12"/>
        <rFont val="Arial Cyr"/>
        <family val="0"/>
      </rPr>
      <t>Калькуляторе баллов</t>
    </r>
  </si>
  <si>
    <r>
      <t xml:space="preserve">Занесение по итогам РТК средних оценок по каждому студенту в </t>
    </r>
    <r>
      <rPr>
        <b/>
        <sz val="12"/>
        <color indexed="12"/>
        <rFont val="Arial Cyr"/>
        <family val="0"/>
      </rPr>
      <t>Калькулятор баллов</t>
    </r>
  </si>
  <si>
    <r>
      <t xml:space="preserve">Заполнение </t>
    </r>
    <r>
      <rPr>
        <b/>
        <sz val="12"/>
        <color indexed="57"/>
        <rFont val="Arial Cyr"/>
        <family val="0"/>
      </rPr>
      <t>Аттестационной ведомости</t>
    </r>
  </si>
  <si>
    <t>(на основании приложения к РУПД по балльно-рейтинговой системе оценки знаний студентов)</t>
  </si>
  <si>
    <t>На каждом этапе автоматически осуществляется проверка соблюдения требований по использованию балльно-рейтинговой системы</t>
  </si>
  <si>
    <t>Перейти</t>
  </si>
  <si>
    <t>Кол-во занятий - всего, час:</t>
  </si>
  <si>
    <t>количество посещенных занятий</t>
  </si>
  <si>
    <t>4.</t>
  </si>
  <si>
    <t xml:space="preserve"> автоматически осуществляет перерасчет их в баллы БРС с учетом общего количества часов в данном РТК)</t>
  </si>
  <si>
    <t>5.</t>
  </si>
  <si>
    <t>Сумма баллов по итогам текущего контроля (накопительно)</t>
  </si>
  <si>
    <t>(по итогам РТК по каждому студенту указывается количество посещенных занятий (в часах), калькулятор</t>
  </si>
  <si>
    <t>* по умолчанию в данной ячейке стоит цифра 2, вам необходимо указать свое значение</t>
  </si>
  <si>
    <t>~ максимумы по РТК накопительным итогом</t>
  </si>
  <si>
    <t>~ выбор формы итогового контроля (экзамен/зачет)</t>
  </si>
  <si>
    <t>~ максимум по итоговому контролю</t>
  </si>
  <si>
    <t>~ Фамилии И.О. студентов</t>
  </si>
  <si>
    <t>~ Данные по факультету, дисциплине, курсу и т.п.</t>
  </si>
  <si>
    <t>~ оценки заносятся с использованием 5-балльной шкалы</t>
  </si>
  <si>
    <t>~ калькулятор автоматически переводит оценки в баллы БРС</t>
  </si>
  <si>
    <t>~ результат автоматически переносится в ведомость текущей успеваемости</t>
  </si>
  <si>
    <t>~ баллы по итогам РТК переносятся автоматически</t>
  </si>
  <si>
    <t>~ баллы за отработку и результаты итогового контроля выставляются вручную</t>
  </si>
  <si>
    <r>
      <t xml:space="preserve">Заполнение количества занятий - </t>
    </r>
    <r>
      <rPr>
        <i/>
        <sz val="12"/>
        <color indexed="61"/>
        <rFont val="Arial Cyr"/>
        <family val="0"/>
      </rPr>
      <t>всего (в часах)</t>
    </r>
    <r>
      <rPr>
        <b/>
        <i/>
        <sz val="12"/>
        <color indexed="61"/>
        <rFont val="Arial Cyr"/>
        <family val="0"/>
      </rPr>
      <t>*</t>
    </r>
    <r>
      <rPr>
        <i/>
        <sz val="12"/>
        <color indexed="61"/>
        <rFont val="Arial Cyr"/>
        <family val="0"/>
      </rPr>
      <t xml:space="preserve"> </t>
    </r>
    <r>
      <rPr>
        <sz val="12"/>
        <rFont val="Arial Cyr"/>
        <family val="0"/>
      </rPr>
      <t xml:space="preserve">по рубежам текущего контроля в </t>
    </r>
    <r>
      <rPr>
        <b/>
        <sz val="12"/>
        <color indexed="12"/>
        <rFont val="Arial Cyr"/>
        <family val="0"/>
      </rPr>
      <t>Калькуляторе баллов</t>
    </r>
  </si>
  <si>
    <t>Подсчет тех, кто набрал &lt;50% на экзамене</t>
  </si>
  <si>
    <r>
      <t xml:space="preserve">~ неявка на итоговый контроль отмечается сокращением </t>
    </r>
    <r>
      <rPr>
        <b/>
        <sz val="12"/>
        <rFont val="Arial Cyr"/>
        <family val="0"/>
      </rPr>
      <t>НЕЯВ</t>
    </r>
    <r>
      <rPr>
        <sz val="12"/>
        <rFont val="Arial Cyr"/>
        <family val="0"/>
      </rPr>
      <t xml:space="preserve"> (столбец 5)</t>
    </r>
  </si>
  <si>
    <r>
      <t xml:space="preserve">~ освобождение от итогового контроля по результатам РТК отмечается сокращением </t>
    </r>
    <r>
      <rPr>
        <b/>
        <sz val="12"/>
        <rFont val="Arial Cyr"/>
        <family val="0"/>
      </rPr>
      <t>ОСВ</t>
    </r>
    <r>
      <rPr>
        <sz val="12"/>
        <rFont val="Arial Cyr"/>
        <family val="0"/>
      </rPr>
      <t xml:space="preserve"> (столбец 5)</t>
    </r>
  </si>
  <si>
    <t>Версия 1.2</t>
  </si>
  <si>
    <t>Не явилось на итоговый контроль</t>
  </si>
  <si>
    <t>Имеют оценки по результатам промежуточной аттестации, чел.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</si>
</sst>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6"/>
      <name val="Times New Roman"/>
      <family val="1"/>
    </font>
    <font>
      <b/>
      <i/>
      <sz val="1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6"/>
      <color indexed="9"/>
      <name val="Arial Cyr"/>
      <family val="0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57"/>
      <name val="Arial Cyr"/>
      <family val="0"/>
    </font>
    <font>
      <sz val="12"/>
      <color indexed="10"/>
      <name val="Arial Cyr"/>
      <family val="0"/>
    </font>
    <font>
      <i/>
      <u val="single"/>
      <sz val="10"/>
      <color indexed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Arial Cyr"/>
      <family val="0"/>
    </font>
    <font>
      <b/>
      <i/>
      <sz val="12"/>
      <color indexed="57"/>
      <name val="Arial Cyr"/>
      <family val="0"/>
    </font>
    <font>
      <i/>
      <sz val="12"/>
      <color indexed="61"/>
      <name val="Arial Cyr"/>
      <family val="0"/>
    </font>
    <font>
      <b/>
      <i/>
      <sz val="12"/>
      <color indexed="61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6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4" fillId="15" borderId="10" xfId="0" applyFont="1" applyFill="1" applyBorder="1" applyAlignment="1" applyProtection="1">
      <alignment horizontal="center" vertical="center" wrapText="1"/>
      <protection locked="0"/>
    </xf>
    <xf numFmtId="0" fontId="4" fillId="15" borderId="11" xfId="0" applyFont="1" applyFill="1" applyBorder="1" applyAlignment="1" applyProtection="1">
      <alignment horizontal="center" vertical="center" wrapText="1"/>
      <protection locked="0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165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0" xfId="0" applyFont="1" applyFill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24" borderId="0" xfId="0" applyFill="1" applyAlignment="1" applyProtection="1">
      <alignment/>
      <protection/>
    </xf>
    <xf numFmtId="0" fontId="16" fillId="24" borderId="0" xfId="0" applyFont="1" applyFill="1" applyAlignment="1" applyProtection="1">
      <alignment horizontal="center" vertical="center"/>
      <protection/>
    </xf>
    <xf numFmtId="0" fontId="0" fillId="22" borderId="23" xfId="0" applyFill="1" applyBorder="1" applyAlignment="1" applyProtection="1">
      <alignment horizontal="center" vertical="center" textRotation="90" wrapText="1"/>
      <protection/>
    </xf>
    <xf numFmtId="0" fontId="0" fillId="22" borderId="24" xfId="0" applyFill="1" applyBorder="1" applyAlignment="1" applyProtection="1">
      <alignment horizontal="center" vertical="center" textRotation="90" wrapText="1"/>
      <protection/>
    </xf>
    <xf numFmtId="0" fontId="0" fillId="22" borderId="25" xfId="0" applyFill="1" applyBorder="1" applyAlignment="1" applyProtection="1">
      <alignment horizontal="center" vertical="center" textRotation="90" wrapText="1"/>
      <protection/>
    </xf>
    <xf numFmtId="0" fontId="0" fillId="7" borderId="23" xfId="0" applyFill="1" applyBorder="1" applyAlignment="1" applyProtection="1">
      <alignment horizontal="center" vertical="center" textRotation="90" wrapText="1"/>
      <protection/>
    </xf>
    <xf numFmtId="0" fontId="0" fillId="7" borderId="24" xfId="0" applyFill="1" applyBorder="1" applyAlignment="1" applyProtection="1">
      <alignment horizontal="center" vertical="center" textRotation="90" wrapText="1"/>
      <protection/>
    </xf>
    <xf numFmtId="0" fontId="0" fillId="7" borderId="25" xfId="0" applyFill="1" applyBorder="1" applyAlignment="1" applyProtection="1">
      <alignment horizontal="center" vertical="center" textRotation="90" wrapText="1"/>
      <protection/>
    </xf>
    <xf numFmtId="0" fontId="0" fillId="4" borderId="23" xfId="0" applyFill="1" applyBorder="1" applyAlignment="1" applyProtection="1">
      <alignment horizontal="center" vertical="center" textRotation="90" wrapText="1"/>
      <protection/>
    </xf>
    <xf numFmtId="0" fontId="0" fillId="4" borderId="24" xfId="0" applyFill="1" applyBorder="1" applyAlignment="1" applyProtection="1">
      <alignment horizontal="center" vertical="center" textRotation="90" wrapText="1"/>
      <protection/>
    </xf>
    <xf numFmtId="0" fontId="0" fillId="4" borderId="25" xfId="0" applyFill="1" applyBorder="1" applyAlignment="1" applyProtection="1">
      <alignment horizontal="center" vertical="center" textRotation="90" wrapText="1"/>
      <protection/>
    </xf>
    <xf numFmtId="0" fontId="0" fillId="8" borderId="23" xfId="0" applyFill="1" applyBorder="1" applyAlignment="1" applyProtection="1">
      <alignment horizontal="center" vertical="center" textRotation="90" wrapText="1"/>
      <protection/>
    </xf>
    <xf numFmtId="0" fontId="0" fillId="8" borderId="24" xfId="0" applyFill="1" applyBorder="1" applyAlignment="1" applyProtection="1">
      <alignment horizontal="center" vertical="center" textRotation="90" wrapText="1"/>
      <protection/>
    </xf>
    <xf numFmtId="0" fontId="0" fillId="8" borderId="25" xfId="0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left"/>
      <protection locked="0"/>
    </xf>
    <xf numFmtId="166" fontId="8" fillId="0" borderId="2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left" vertical="top"/>
      <protection/>
    </xf>
    <xf numFmtId="0" fontId="13" fillId="0" borderId="14" xfId="0" applyFont="1" applyBorder="1" applyAlignment="1" applyProtection="1">
      <alignment horizontal="left" vertical="top"/>
      <protection/>
    </xf>
    <xf numFmtId="0" fontId="13" fillId="0" borderId="29" xfId="0" applyFont="1" applyBorder="1" applyAlignment="1" applyProtection="1">
      <alignment horizontal="left" vertical="top"/>
      <protection/>
    </xf>
    <xf numFmtId="1" fontId="0" fillId="0" borderId="30" xfId="0" applyNumberFormat="1" applyFill="1" applyBorder="1" applyAlignment="1" applyProtection="1">
      <alignment horizontal="center"/>
      <protection locked="0"/>
    </xf>
    <xf numFmtId="1" fontId="0" fillId="0" borderId="31" xfId="0" applyNumberFormat="1" applyFill="1" applyBorder="1" applyAlignment="1" applyProtection="1">
      <alignment horizontal="center"/>
      <protection locked="0"/>
    </xf>
    <xf numFmtId="1" fontId="0" fillId="0" borderId="32" xfId="0" applyNumberFormat="1" applyFill="1" applyBorder="1" applyAlignment="1" applyProtection="1">
      <alignment horizontal="center"/>
      <protection locked="0"/>
    </xf>
    <xf numFmtId="1" fontId="0" fillId="0" borderId="33" xfId="0" applyNumberFormat="1" applyFill="1" applyBorder="1" applyAlignment="1" applyProtection="1">
      <alignment horizontal="center"/>
      <protection/>
    </xf>
    <xf numFmtId="1" fontId="0" fillId="0" borderId="34" xfId="0" applyNumberFormat="1" applyFill="1" applyBorder="1" applyAlignment="1" applyProtection="1">
      <alignment horizontal="center"/>
      <protection/>
    </xf>
    <xf numFmtId="1" fontId="0" fillId="0" borderId="35" xfId="0" applyNumberFormat="1" applyFill="1" applyBorder="1" applyAlignment="1" applyProtection="1">
      <alignment horizontal="center"/>
      <protection/>
    </xf>
    <xf numFmtId="166" fontId="0" fillId="0" borderId="28" xfId="0" applyNumberFormat="1" applyFill="1" applyBorder="1" applyAlignment="1" applyProtection="1">
      <alignment horizontal="center"/>
      <protection/>
    </xf>
    <xf numFmtId="166" fontId="0" fillId="0" borderId="18" xfId="0" applyNumberFormat="1" applyFill="1" applyBorder="1" applyAlignment="1" applyProtection="1">
      <alignment horizontal="center"/>
      <protection/>
    </xf>
    <xf numFmtId="166" fontId="0" fillId="0" borderId="22" xfId="0" applyNumberFormat="1" applyFill="1" applyBorder="1" applyAlignment="1" applyProtection="1">
      <alignment horizontal="center"/>
      <protection/>
    </xf>
    <xf numFmtId="166" fontId="0" fillId="0" borderId="15" xfId="0" applyNumberFormat="1" applyFill="1" applyBorder="1" applyAlignment="1" applyProtection="1">
      <alignment horizontal="center"/>
      <protection locked="0"/>
    </xf>
    <xf numFmtId="166" fontId="0" fillId="0" borderId="16" xfId="0" applyNumberFormat="1" applyFill="1" applyBorder="1" applyAlignment="1" applyProtection="1">
      <alignment horizontal="center"/>
      <protection locked="0"/>
    </xf>
    <xf numFmtId="166" fontId="0" fillId="0" borderId="17" xfId="0" applyNumberFormat="1" applyFill="1" applyBorder="1" applyAlignment="1" applyProtection="1">
      <alignment horizontal="center"/>
      <protection locked="0"/>
    </xf>
    <xf numFmtId="166" fontId="0" fillId="0" borderId="19" xfId="0" applyNumberFormat="1" applyFill="1" applyBorder="1" applyAlignment="1" applyProtection="1">
      <alignment horizontal="center"/>
      <protection locked="0"/>
    </xf>
    <xf numFmtId="166" fontId="0" fillId="0" borderId="20" xfId="0" applyNumberFormat="1" applyFill="1" applyBorder="1" applyAlignment="1" applyProtection="1">
      <alignment horizontal="center"/>
      <protection locked="0"/>
    </xf>
    <xf numFmtId="166" fontId="0" fillId="0" borderId="21" xfId="0" applyNumberFormat="1" applyFill="1" applyBorder="1" applyAlignment="1" applyProtection="1">
      <alignment horizontal="center"/>
      <protection locked="0"/>
    </xf>
    <xf numFmtId="166" fontId="0" fillId="0" borderId="23" xfId="0" applyNumberFormat="1" applyFill="1" applyBorder="1" applyAlignment="1" applyProtection="1">
      <alignment horizontal="center"/>
      <protection locked="0"/>
    </xf>
    <xf numFmtId="166" fontId="0" fillId="0" borderId="24" xfId="0" applyNumberFormat="1" applyFill="1" applyBorder="1" applyAlignment="1" applyProtection="1">
      <alignment horizontal="center"/>
      <protection locked="0"/>
    </xf>
    <xf numFmtId="166" fontId="0" fillId="0" borderId="25" xfId="0" applyNumberFormat="1" applyFill="1" applyBorder="1" applyAlignment="1" applyProtection="1">
      <alignment horizontal="center"/>
      <protection locked="0"/>
    </xf>
    <xf numFmtId="166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15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15" borderId="1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0" xfId="0" applyNumberFormat="1" applyFill="1" applyBorder="1" applyAlignment="1" applyProtection="1">
      <alignment horizontal="center"/>
      <protection locked="0"/>
    </xf>
    <xf numFmtId="166" fontId="0" fillId="0" borderId="31" xfId="0" applyNumberFormat="1" applyFill="1" applyBorder="1" applyAlignment="1" applyProtection="1">
      <alignment horizontal="center"/>
      <protection locked="0"/>
    </xf>
    <xf numFmtId="166" fontId="0" fillId="0" borderId="32" xfId="0" applyNumberFormat="1" applyFill="1" applyBorder="1" applyAlignment="1" applyProtection="1">
      <alignment horizontal="center"/>
      <protection locked="0"/>
    </xf>
    <xf numFmtId="166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36" xfId="0" applyNumberFormat="1" applyFont="1" applyFill="1" applyBorder="1" applyAlignment="1" applyProtection="1">
      <alignment horizontal="center" vertical="center" wrapText="1"/>
      <protection locked="0"/>
    </xf>
    <xf numFmtId="166" fontId="4" fillId="15" borderId="10" xfId="0" applyNumberFormat="1" applyFont="1" applyFill="1" applyBorder="1" applyAlignment="1" applyProtection="1">
      <alignment horizontal="center" vertical="center" wrapText="1"/>
      <protection/>
    </xf>
    <xf numFmtId="0" fontId="4" fillId="15" borderId="10" xfId="0" applyFont="1" applyFill="1" applyBorder="1" applyAlignment="1" applyProtection="1">
      <alignment horizontal="center" vertical="center" wrapText="1"/>
      <protection/>
    </xf>
    <xf numFmtId="166" fontId="4" fillId="15" borderId="36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Alignment="1" applyProtection="1">
      <alignment horizontal="center" vertical="center"/>
      <protection/>
    </xf>
    <xf numFmtId="0" fontId="18" fillId="24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8" fillId="0" borderId="26" xfId="0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 horizontal="center"/>
      <protection/>
    </xf>
    <xf numFmtId="166" fontId="8" fillId="0" borderId="20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165" fontId="8" fillId="0" borderId="26" xfId="0" applyNumberFormat="1" applyFont="1" applyBorder="1" applyAlignment="1" applyProtection="1">
      <alignment horizontal="center"/>
      <protection locked="0"/>
    </xf>
    <xf numFmtId="0" fontId="0" fillId="24" borderId="28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 locked="0"/>
    </xf>
    <xf numFmtId="166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166" fontId="36" fillId="0" borderId="0" xfId="0" applyNumberFormat="1" applyFont="1" applyBorder="1" applyAlignment="1" applyProtection="1">
      <alignment/>
      <protection/>
    </xf>
    <xf numFmtId="166" fontId="36" fillId="0" borderId="0" xfId="0" applyNumberFormat="1" applyFont="1" applyBorder="1" applyAlignment="1" applyProtection="1">
      <alignment/>
      <protection locked="0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4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5" fillId="0" borderId="0" xfId="42" applyFont="1" applyAlignment="1">
      <alignment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0" fontId="46" fillId="0" borderId="26" xfId="0" applyFont="1" applyBorder="1" applyAlignment="1" applyProtection="1">
      <alignment/>
      <protection locked="0"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22" borderId="38" xfId="0" applyFill="1" applyBorder="1" applyAlignment="1" applyProtection="1">
      <alignment horizontal="center" vertical="center" textRotation="90" wrapText="1"/>
      <protection/>
    </xf>
    <xf numFmtId="0" fontId="0" fillId="22" borderId="39" xfId="0" applyFill="1" applyBorder="1" applyAlignment="1" applyProtection="1">
      <alignment horizontal="center" vertical="center" textRotation="90" wrapText="1"/>
      <protection/>
    </xf>
    <xf numFmtId="0" fontId="0" fillId="22" borderId="40" xfId="0" applyFill="1" applyBorder="1" applyAlignment="1" applyProtection="1">
      <alignment horizontal="center" vertical="center" textRotation="90" wrapText="1"/>
      <protection/>
    </xf>
    <xf numFmtId="1" fontId="0" fillId="0" borderId="41" xfId="0" applyNumberFormat="1" applyFill="1" applyBorder="1" applyAlignment="1" applyProtection="1">
      <alignment horizontal="center"/>
      <protection/>
    </xf>
    <xf numFmtId="166" fontId="4" fillId="15" borderId="4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4" xfId="0" applyNumberFormat="1" applyFill="1" applyBorder="1" applyAlignment="1" applyProtection="1">
      <alignment horizontal="center"/>
      <protection/>
    </xf>
    <xf numFmtId="166" fontId="0" fillId="0" borderId="29" xfId="0" applyNumberFormat="1" applyFill="1" applyBorder="1" applyAlignment="1" applyProtection="1">
      <alignment horizontal="center"/>
      <protection/>
    </xf>
    <xf numFmtId="0" fontId="48" fillId="20" borderId="0" xfId="0" applyFont="1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/>
      <protection/>
    </xf>
    <xf numFmtId="0" fontId="50" fillId="0" borderId="0" xfId="0" applyFont="1" applyAlignment="1">
      <alignment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 horizontal="center"/>
      <protection locked="0"/>
    </xf>
    <xf numFmtId="0" fontId="0" fillId="22" borderId="43" xfId="0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15" fillId="0" borderId="4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165" fontId="8" fillId="0" borderId="46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38" fillId="0" borderId="39" xfId="0" applyFont="1" applyBorder="1" applyAlignment="1" applyProtection="1">
      <alignment horizontal="center" vertical="center" wrapText="1"/>
      <protection/>
    </xf>
    <xf numFmtId="0" fontId="38" fillId="0" borderId="45" xfId="0" applyFont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0" fillId="22" borderId="48" xfId="0" applyFill="1" applyBorder="1" applyAlignment="1" applyProtection="1">
      <alignment horizontal="center" vertical="center" wrapText="1"/>
      <protection/>
    </xf>
    <xf numFmtId="0" fontId="0" fillId="22" borderId="33" xfId="0" applyFill="1" applyBorder="1" applyAlignment="1" applyProtection="1">
      <alignment horizontal="center" vertical="center" wrapText="1"/>
      <protection/>
    </xf>
    <xf numFmtId="0" fontId="4" fillId="15" borderId="49" xfId="0" applyFont="1" applyFill="1" applyBorder="1" applyAlignment="1" applyProtection="1">
      <alignment horizontal="center" vertical="center" wrapText="1"/>
      <protection locked="0"/>
    </xf>
    <xf numFmtId="0" fontId="4" fillId="15" borderId="50" xfId="0" applyFont="1" applyFill="1" applyBorder="1" applyAlignment="1" applyProtection="1">
      <alignment horizontal="center" vertical="center" wrapText="1"/>
      <protection locked="0"/>
    </xf>
    <xf numFmtId="165" fontId="0" fillId="7" borderId="36" xfId="0" applyNumberFormat="1" applyFill="1" applyBorder="1" applyAlignment="1" applyProtection="1">
      <alignment horizontal="center" vertical="center" textRotation="90" wrapText="1"/>
      <protection/>
    </xf>
    <xf numFmtId="165" fontId="0" fillId="7" borderId="51" xfId="0" applyNumberFormat="1" applyFill="1" applyBorder="1" applyAlignment="1" applyProtection="1">
      <alignment horizontal="center" vertical="center" textRotation="90" wrapText="1"/>
      <protection/>
    </xf>
    <xf numFmtId="165" fontId="0" fillId="7" borderId="29" xfId="0" applyNumberFormat="1" applyFill="1" applyBorder="1" applyAlignment="1" applyProtection="1">
      <alignment horizontal="center" vertical="center" textRotation="90" wrapText="1"/>
      <protection/>
    </xf>
    <xf numFmtId="165" fontId="4" fillId="7" borderId="49" xfId="0" applyNumberFormat="1" applyFont="1" applyFill="1" applyBorder="1" applyAlignment="1" applyProtection="1">
      <alignment horizontal="center" vertical="center" wrapText="1"/>
      <protection/>
    </xf>
    <xf numFmtId="165" fontId="4" fillId="7" borderId="52" xfId="0" applyNumberFormat="1" applyFont="1" applyFill="1" applyBorder="1" applyAlignment="1" applyProtection="1">
      <alignment horizontal="center" vertical="center" wrapText="1"/>
      <protection/>
    </xf>
    <xf numFmtId="165" fontId="4" fillId="7" borderId="50" xfId="0" applyNumberFormat="1" applyFont="1" applyFill="1" applyBorder="1" applyAlignment="1" applyProtection="1">
      <alignment horizontal="center" vertical="center" wrapText="1"/>
      <protection/>
    </xf>
    <xf numFmtId="165" fontId="4" fillId="22" borderId="49" xfId="0" applyNumberFormat="1" applyFont="1" applyFill="1" applyBorder="1" applyAlignment="1" applyProtection="1">
      <alignment horizontal="center" vertical="center" wrapText="1"/>
      <protection/>
    </xf>
    <xf numFmtId="165" fontId="4" fillId="22" borderId="52" xfId="0" applyNumberFormat="1" applyFont="1" applyFill="1" applyBorder="1" applyAlignment="1" applyProtection="1">
      <alignment horizontal="center" vertical="center" wrapText="1"/>
      <protection/>
    </xf>
    <xf numFmtId="165" fontId="4" fillId="22" borderId="50" xfId="0" applyNumberFormat="1" applyFont="1" applyFill="1" applyBorder="1" applyAlignment="1" applyProtection="1">
      <alignment horizontal="center" vertical="center" wrapText="1"/>
      <protection/>
    </xf>
    <xf numFmtId="165" fontId="0" fillId="22" borderId="36" xfId="0" applyNumberFormat="1" applyFill="1" applyBorder="1" applyAlignment="1" applyProtection="1">
      <alignment horizontal="center" vertical="center" textRotation="90" wrapText="1"/>
      <protection/>
    </xf>
    <xf numFmtId="165" fontId="0" fillId="22" borderId="51" xfId="0" applyNumberFormat="1" applyFill="1" applyBorder="1" applyAlignment="1" applyProtection="1">
      <alignment horizontal="center" vertical="center" textRotation="90" wrapText="1"/>
      <protection/>
    </xf>
    <xf numFmtId="165" fontId="0" fillId="22" borderId="29" xfId="0" applyNumberFormat="1" applyFill="1" applyBorder="1" applyAlignment="1" applyProtection="1">
      <alignment horizontal="center" vertical="center" textRotation="90" wrapText="1"/>
      <protection/>
    </xf>
    <xf numFmtId="0" fontId="0" fillId="24" borderId="28" xfId="0" applyFill="1" applyBorder="1" applyAlignment="1" applyProtection="1">
      <alignment horizontal="center" vertical="center" wrapText="1"/>
      <protection/>
    </xf>
    <xf numFmtId="0" fontId="0" fillId="24" borderId="18" xfId="0" applyFill="1" applyBorder="1" applyAlignment="1" applyProtection="1">
      <alignment horizontal="center" vertical="center" wrapText="1"/>
      <protection/>
    </xf>
    <xf numFmtId="0" fontId="0" fillId="24" borderId="22" xfId="0" applyFill="1" applyBorder="1" applyAlignment="1" applyProtection="1">
      <alignment horizontal="center" vertical="center" wrapText="1"/>
      <protection/>
    </xf>
    <xf numFmtId="0" fontId="0" fillId="7" borderId="48" xfId="0" applyFill="1" applyBorder="1" applyAlignment="1" applyProtection="1">
      <alignment horizontal="center" vertical="center" wrapText="1"/>
      <protection/>
    </xf>
    <xf numFmtId="0" fontId="0" fillId="7" borderId="43" xfId="0" applyFill="1" applyBorder="1" applyAlignment="1" applyProtection="1">
      <alignment horizontal="center" vertical="center" wrapText="1"/>
      <protection/>
    </xf>
    <xf numFmtId="0" fontId="0" fillId="7" borderId="33" xfId="0" applyFill="1" applyBorder="1" applyAlignment="1" applyProtection="1">
      <alignment horizontal="center" vertical="center" wrapText="1"/>
      <protection/>
    </xf>
    <xf numFmtId="165" fontId="4" fillId="4" borderId="49" xfId="0" applyNumberFormat="1" applyFont="1" applyFill="1" applyBorder="1" applyAlignment="1" applyProtection="1">
      <alignment horizontal="center" vertical="center" wrapText="1"/>
      <protection/>
    </xf>
    <xf numFmtId="165" fontId="4" fillId="4" borderId="52" xfId="0" applyNumberFormat="1" applyFont="1" applyFill="1" applyBorder="1" applyAlignment="1" applyProtection="1">
      <alignment horizontal="center" vertical="center" wrapText="1"/>
      <protection/>
    </xf>
    <xf numFmtId="165" fontId="4" fillId="4" borderId="50" xfId="0" applyNumberFormat="1" applyFont="1" applyFill="1" applyBorder="1" applyAlignment="1" applyProtection="1">
      <alignment horizontal="center" vertical="center" wrapText="1"/>
      <protection/>
    </xf>
    <xf numFmtId="165" fontId="0" fillId="4" borderId="36" xfId="0" applyNumberFormat="1" applyFill="1" applyBorder="1" applyAlignment="1" applyProtection="1">
      <alignment horizontal="center" vertical="center" textRotation="90" wrapText="1"/>
      <protection/>
    </xf>
    <xf numFmtId="165" fontId="0" fillId="4" borderId="51" xfId="0" applyNumberFormat="1" applyFill="1" applyBorder="1" applyAlignment="1" applyProtection="1">
      <alignment horizontal="center" vertical="center" textRotation="90" wrapText="1"/>
      <protection/>
    </xf>
    <xf numFmtId="165" fontId="0" fillId="4" borderId="29" xfId="0" applyNumberFormat="1" applyFill="1" applyBorder="1" applyAlignment="1" applyProtection="1">
      <alignment horizontal="center" vertical="center" textRotation="90" wrapText="1"/>
      <protection/>
    </xf>
    <xf numFmtId="0" fontId="0" fillId="4" borderId="48" xfId="0" applyFill="1" applyBorder="1" applyAlignment="1" applyProtection="1">
      <alignment horizontal="center" vertical="center" wrapText="1"/>
      <protection/>
    </xf>
    <xf numFmtId="0" fontId="0" fillId="4" borderId="43" xfId="0" applyFill="1" applyBorder="1" applyAlignment="1" applyProtection="1">
      <alignment horizontal="center" vertical="center" wrapText="1"/>
      <protection/>
    </xf>
    <xf numFmtId="0" fontId="0" fillId="4" borderId="33" xfId="0" applyFill="1" applyBorder="1" applyAlignment="1" applyProtection="1">
      <alignment horizontal="center" vertical="center" wrapText="1"/>
      <protection/>
    </xf>
    <xf numFmtId="0" fontId="0" fillId="25" borderId="36" xfId="0" applyFill="1" applyBorder="1" applyAlignment="1" applyProtection="1">
      <alignment horizontal="center" vertical="center" textRotation="90"/>
      <protection/>
    </xf>
    <xf numFmtId="0" fontId="0" fillId="25" borderId="51" xfId="0" applyFill="1" applyBorder="1" applyAlignment="1" applyProtection="1">
      <alignment horizontal="center" vertical="center" textRotation="90"/>
      <protection/>
    </xf>
    <xf numFmtId="0" fontId="0" fillId="25" borderId="29" xfId="0" applyFill="1" applyBorder="1" applyAlignment="1" applyProtection="1">
      <alignment horizontal="center" vertical="center" textRotation="90"/>
      <protection/>
    </xf>
    <xf numFmtId="165" fontId="4" fillId="8" borderId="49" xfId="0" applyNumberFormat="1" applyFont="1" applyFill="1" applyBorder="1" applyAlignment="1" applyProtection="1">
      <alignment horizontal="center" vertical="center" wrapText="1"/>
      <protection/>
    </xf>
    <xf numFmtId="165" fontId="4" fillId="8" borderId="52" xfId="0" applyNumberFormat="1" applyFont="1" applyFill="1" applyBorder="1" applyAlignment="1" applyProtection="1">
      <alignment horizontal="center" vertical="center" wrapText="1"/>
      <protection/>
    </xf>
    <xf numFmtId="165" fontId="4" fillId="8" borderId="50" xfId="0" applyNumberFormat="1" applyFont="1" applyFill="1" applyBorder="1" applyAlignment="1" applyProtection="1">
      <alignment horizontal="center" vertical="center" wrapText="1"/>
      <protection/>
    </xf>
    <xf numFmtId="165" fontId="0" fillId="8" borderId="36" xfId="0" applyNumberFormat="1" applyFill="1" applyBorder="1" applyAlignment="1" applyProtection="1">
      <alignment horizontal="center" vertical="center" textRotation="90" wrapText="1"/>
      <protection/>
    </xf>
    <xf numFmtId="165" fontId="0" fillId="8" borderId="51" xfId="0" applyNumberFormat="1" applyFill="1" applyBorder="1" applyAlignment="1" applyProtection="1">
      <alignment horizontal="center" vertical="center" textRotation="90" wrapText="1"/>
      <protection/>
    </xf>
    <xf numFmtId="165" fontId="0" fillId="8" borderId="29" xfId="0" applyNumberFormat="1" applyFill="1" applyBorder="1" applyAlignment="1" applyProtection="1">
      <alignment horizontal="center" vertical="center" textRotation="90" wrapText="1"/>
      <protection/>
    </xf>
    <xf numFmtId="0" fontId="0" fillId="8" borderId="48" xfId="0" applyFill="1" applyBorder="1" applyAlignment="1" applyProtection="1">
      <alignment horizontal="center" vertical="center" wrapText="1"/>
      <protection/>
    </xf>
    <xf numFmtId="0" fontId="0" fillId="8" borderId="43" xfId="0" applyFill="1" applyBorder="1" applyAlignment="1" applyProtection="1">
      <alignment horizontal="center" vertical="center" wrapText="1"/>
      <protection/>
    </xf>
    <xf numFmtId="0" fontId="0" fillId="8" borderId="33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14" fontId="12" fillId="0" borderId="0" xfId="0" applyNumberFormat="1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O36"/>
  <sheetViews>
    <sheetView showGridLines="0" workbookViewId="0" topLeftCell="A1">
      <selection activeCell="B2" sqref="B2:C2"/>
    </sheetView>
  </sheetViews>
  <sheetFormatPr defaultColWidth="9.00390625" defaultRowHeight="12.75"/>
  <cols>
    <col min="2" max="15" width="9.125" style="121" customWidth="1"/>
  </cols>
  <sheetData>
    <row r="2" spans="2:3" ht="15">
      <c r="B2" s="152" t="s">
        <v>138</v>
      </c>
      <c r="C2" s="152"/>
    </row>
    <row r="4" ht="15.75">
      <c r="C4" s="125" t="s">
        <v>105</v>
      </c>
    </row>
    <row r="6" spans="2:11" ht="15.75">
      <c r="B6" s="124" t="s">
        <v>104</v>
      </c>
      <c r="C6" s="121" t="s">
        <v>109</v>
      </c>
      <c r="K6" s="126" t="s">
        <v>115</v>
      </c>
    </row>
    <row r="7" spans="2:4" ht="15">
      <c r="B7" s="122"/>
      <c r="D7" s="121" t="s">
        <v>124</v>
      </c>
    </row>
    <row r="8" spans="2:4" ht="15">
      <c r="B8" s="122"/>
      <c r="D8" s="121" t="s">
        <v>125</v>
      </c>
    </row>
    <row r="9" spans="2:4" ht="15">
      <c r="B9" s="122"/>
      <c r="D9" s="121" t="s">
        <v>126</v>
      </c>
    </row>
    <row r="10" spans="2:4" ht="15">
      <c r="B10" s="122"/>
      <c r="D10" s="121" t="s">
        <v>127</v>
      </c>
    </row>
    <row r="11" spans="2:4" ht="15">
      <c r="B11" s="122"/>
      <c r="D11" s="121" t="s">
        <v>128</v>
      </c>
    </row>
    <row r="12" ht="15">
      <c r="B12" s="122"/>
    </row>
    <row r="13" spans="2:15" ht="15.75">
      <c r="B13" s="124" t="s">
        <v>106</v>
      </c>
      <c r="C13" s="121" t="s">
        <v>110</v>
      </c>
      <c r="O13" s="126" t="s">
        <v>115</v>
      </c>
    </row>
    <row r="14" spans="2:3" ht="15">
      <c r="B14" s="122"/>
      <c r="C14" s="121" t="s">
        <v>113</v>
      </c>
    </row>
    <row r="15" ht="15">
      <c r="B15" s="122"/>
    </row>
    <row r="16" spans="2:3" ht="15.75">
      <c r="B16" s="124" t="s">
        <v>107</v>
      </c>
      <c r="C16" s="121" t="s">
        <v>134</v>
      </c>
    </row>
    <row r="17" spans="2:3" ht="15.75">
      <c r="B17" s="124"/>
      <c r="C17" s="121" t="s">
        <v>122</v>
      </c>
    </row>
    <row r="18" spans="2:3" ht="15">
      <c r="B18" s="122"/>
      <c r="C18" s="121" t="s">
        <v>119</v>
      </c>
    </row>
    <row r="19" ht="15">
      <c r="B19" s="122"/>
    </row>
    <row r="20" spans="2:3" ht="15.75">
      <c r="B20" s="124" t="s">
        <v>118</v>
      </c>
      <c r="C20" s="121" t="s">
        <v>111</v>
      </c>
    </row>
    <row r="21" spans="2:4" ht="15">
      <c r="B21" s="122"/>
      <c r="D21" s="121" t="s">
        <v>129</v>
      </c>
    </row>
    <row r="22" spans="2:4" ht="15">
      <c r="B22" s="122"/>
      <c r="D22" s="121" t="s">
        <v>130</v>
      </c>
    </row>
    <row r="23" spans="2:4" ht="15">
      <c r="B23" s="122"/>
      <c r="D23" s="121" t="s">
        <v>131</v>
      </c>
    </row>
    <row r="24" ht="15">
      <c r="B24" s="122"/>
    </row>
    <row r="25" spans="2:10" ht="15.75">
      <c r="B25" s="124" t="s">
        <v>120</v>
      </c>
      <c r="C25" s="121" t="s">
        <v>112</v>
      </c>
      <c r="J25" s="126" t="s">
        <v>115</v>
      </c>
    </row>
    <row r="26" ht="15">
      <c r="D26" s="121" t="s">
        <v>132</v>
      </c>
    </row>
    <row r="27" ht="15">
      <c r="D27" s="121" t="s">
        <v>133</v>
      </c>
    </row>
    <row r="28" ht="15.75">
      <c r="D28" s="121" t="s">
        <v>136</v>
      </c>
    </row>
    <row r="29" ht="15.75">
      <c r="D29" s="121" t="s">
        <v>137</v>
      </c>
    </row>
    <row r="33" ht="15">
      <c r="B33" s="123" t="s">
        <v>114</v>
      </c>
    </row>
    <row r="34" ht="15">
      <c r="B34" s="123" t="s">
        <v>108</v>
      </c>
    </row>
    <row r="36" ht="15">
      <c r="B36" s="141" t="s">
        <v>123</v>
      </c>
    </row>
  </sheetData>
  <mergeCells count="1">
    <mergeCell ref="B2:C2"/>
  </mergeCells>
  <hyperlinks>
    <hyperlink ref="K6" location="'1. Ведомость текущ. усп-ти'!A1" display="Перейти"/>
    <hyperlink ref="O13" location="'2. Калькулятор баллов'!A1" display="Перейти"/>
    <hyperlink ref="J25" location="'3. Аттестатационная ведомость'!A1" display="Перейти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R67"/>
  <sheetViews>
    <sheetView workbookViewId="0" topLeftCell="A1">
      <selection activeCell="O12" sqref="O12"/>
    </sheetView>
  </sheetViews>
  <sheetFormatPr defaultColWidth="9.00390625" defaultRowHeight="12.75"/>
  <cols>
    <col min="1" max="1" width="3.625" style="34" customWidth="1"/>
    <col min="2" max="2" width="3.375" style="34" customWidth="1"/>
    <col min="3" max="3" width="41.125" style="34" customWidth="1"/>
    <col min="4" max="4" width="6.875" style="34" customWidth="1"/>
    <col min="5" max="5" width="7.125" style="34" customWidth="1"/>
    <col min="6" max="6" width="6.875" style="34" customWidth="1"/>
    <col min="7" max="7" width="6.25390625" style="34" customWidth="1"/>
    <col min="8" max="8" width="7.75390625" style="34" customWidth="1"/>
    <col min="9" max="9" width="6.125" style="34" customWidth="1"/>
    <col min="10" max="11" width="6.25390625" style="34" customWidth="1"/>
    <col min="12" max="12" width="7.125" style="34" customWidth="1"/>
    <col min="13" max="13" width="6.875" style="34" customWidth="1"/>
    <col min="14" max="14" width="1.75390625" style="34" customWidth="1"/>
    <col min="15" max="15" width="43.125" style="34" customWidth="1"/>
    <col min="16" max="16384" width="9.125" style="34" customWidth="1"/>
  </cols>
  <sheetData>
    <row r="1" spans="2:13" ht="16.5">
      <c r="B1" s="156" t="s">
        <v>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3" spans="2:13" ht="16.5">
      <c r="B3" s="157" t="s">
        <v>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2:13" ht="16.5">
      <c r="B4" s="127"/>
      <c r="C4" s="128" t="s">
        <v>92</v>
      </c>
      <c r="D4" s="129"/>
      <c r="E4" s="128" t="s">
        <v>93</v>
      </c>
      <c r="F4" s="129"/>
      <c r="G4" s="127" t="s">
        <v>8</v>
      </c>
      <c r="H4" s="127"/>
      <c r="I4" s="127"/>
      <c r="J4" s="127"/>
      <c r="K4" s="127"/>
      <c r="L4" s="127"/>
      <c r="M4" s="127"/>
    </row>
    <row r="5" spans="2:13" ht="15.75">
      <c r="B5" s="116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2:13" ht="9.75" customHeight="1">
      <c r="B6" s="158" t="s">
        <v>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3:13" ht="12.75">
      <c r="C7" s="109" t="s">
        <v>10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3:15" ht="12.75">
      <c r="C8" s="110" t="s">
        <v>3</v>
      </c>
      <c r="D8" s="170"/>
      <c r="E8" s="170"/>
      <c r="F8" s="170"/>
      <c r="G8" s="170"/>
      <c r="H8" s="36" t="s">
        <v>57</v>
      </c>
      <c r="I8" s="47"/>
      <c r="J8" s="38" t="s">
        <v>58</v>
      </c>
      <c r="K8" s="47"/>
      <c r="L8" s="38" t="s">
        <v>59</v>
      </c>
      <c r="M8" s="48"/>
      <c r="O8" s="100" t="s">
        <v>64</v>
      </c>
    </row>
    <row r="9" spans="3:15" ht="12.75">
      <c r="C9" s="110" t="s">
        <v>2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O9" s="100" t="s">
        <v>90</v>
      </c>
    </row>
    <row r="10" spans="3:7" ht="12.75">
      <c r="C10" s="110" t="s">
        <v>69</v>
      </c>
      <c r="D10" s="49"/>
      <c r="E10" s="37" t="s">
        <v>11</v>
      </c>
      <c r="F10" s="49"/>
      <c r="G10" s="107" t="s">
        <v>95</v>
      </c>
    </row>
    <row r="11" spans="3:15" ht="12.75">
      <c r="C11" s="110" t="s">
        <v>12</v>
      </c>
      <c r="D11" s="36" t="s">
        <v>13</v>
      </c>
      <c r="E11" s="47"/>
      <c r="F11" s="36" t="s">
        <v>15</v>
      </c>
      <c r="G11" s="47"/>
      <c r="H11" s="36" t="s">
        <v>16</v>
      </c>
      <c r="I11" s="47"/>
      <c r="J11" s="36" t="s">
        <v>17</v>
      </c>
      <c r="K11" s="47"/>
      <c r="L11" s="34" t="s">
        <v>14</v>
      </c>
      <c r="O11" s="40">
        <f>IF(OR(G11&lt;E11,I11&lt;G11,K11&lt;I11),"Проверьте максимальные баллы по рубежам","")</f>
      </c>
    </row>
    <row r="12" spans="3:15" ht="12.75">
      <c r="C12" s="109" t="s">
        <v>89</v>
      </c>
      <c r="D12" s="109"/>
      <c r="E12" s="48" t="s">
        <v>90</v>
      </c>
      <c r="F12" s="87"/>
      <c r="G12" s="48"/>
      <c r="O12" s="40" t="str">
        <f>IF((K11+G12)&lt;&gt;100,"Сумма баллов должна быть равна 100"," ")</f>
        <v>Сумма баллов должна быть равна 100</v>
      </c>
    </row>
    <row r="13" ht="5.25" customHeight="1"/>
    <row r="14" spans="2:15" ht="13.5" customHeight="1">
      <c r="B14" s="171" t="s">
        <v>0</v>
      </c>
      <c r="C14" s="171" t="s">
        <v>94</v>
      </c>
      <c r="D14" s="172" t="s">
        <v>43</v>
      </c>
      <c r="E14" s="173"/>
      <c r="F14" s="173"/>
      <c r="G14" s="173"/>
      <c r="H14" s="173"/>
      <c r="I14" s="173"/>
      <c r="J14" s="173"/>
      <c r="K14" s="174"/>
      <c r="L14" s="160" t="s">
        <v>97</v>
      </c>
      <c r="M14" s="160" t="s">
        <v>42</v>
      </c>
      <c r="O14" s="40">
        <f>IF(E12="экзамен",IF(G12&lt;&gt;25,"Макс.балл за экзамен должен быть равен 25",""),IF(AND(G12&gt;=0,G12&lt;=10),"","Макс.балл за зачет должен быть в интервале от 0 до 10"))</f>
      </c>
    </row>
    <row r="15" spans="2:13" ht="12.75">
      <c r="B15" s="171"/>
      <c r="C15" s="171"/>
      <c r="D15" s="165">
        <v>1</v>
      </c>
      <c r="E15" s="165"/>
      <c r="F15" s="165">
        <v>2</v>
      </c>
      <c r="G15" s="165"/>
      <c r="H15" s="165">
        <v>3</v>
      </c>
      <c r="I15" s="165"/>
      <c r="J15" s="165">
        <v>4</v>
      </c>
      <c r="K15" s="165"/>
      <c r="L15" s="161"/>
      <c r="M15" s="161"/>
    </row>
    <row r="16" spans="2:13" ht="12.75">
      <c r="B16" s="171"/>
      <c r="C16" s="171"/>
      <c r="D16" s="163"/>
      <c r="E16" s="163"/>
      <c r="F16" s="163"/>
      <c r="G16" s="163"/>
      <c r="H16" s="163"/>
      <c r="I16" s="163"/>
      <c r="J16" s="163"/>
      <c r="K16" s="163"/>
      <c r="L16" s="161"/>
      <c r="M16" s="161"/>
    </row>
    <row r="17" spans="2:13" ht="12.75">
      <c r="B17" s="171"/>
      <c r="C17" s="171"/>
      <c r="D17" s="164" t="s">
        <v>1</v>
      </c>
      <c r="E17" s="164"/>
      <c r="F17" s="164" t="s">
        <v>1</v>
      </c>
      <c r="G17" s="164"/>
      <c r="H17" s="164" t="s">
        <v>1</v>
      </c>
      <c r="I17" s="164"/>
      <c r="J17" s="164" t="s">
        <v>1</v>
      </c>
      <c r="K17" s="164"/>
      <c r="L17" s="161"/>
      <c r="M17" s="161"/>
    </row>
    <row r="18" spans="2:13" ht="3.75" customHeight="1">
      <c r="B18" s="171"/>
      <c r="C18" s="171"/>
      <c r="D18" s="166" t="s">
        <v>5</v>
      </c>
      <c r="E18" s="167" t="s">
        <v>96</v>
      </c>
      <c r="F18" s="166" t="s">
        <v>5</v>
      </c>
      <c r="G18" s="167" t="s">
        <v>96</v>
      </c>
      <c r="H18" s="166" t="s">
        <v>5</v>
      </c>
      <c r="I18" s="167" t="s">
        <v>96</v>
      </c>
      <c r="J18" s="166" t="s">
        <v>5</v>
      </c>
      <c r="K18" s="167" t="s">
        <v>96</v>
      </c>
      <c r="L18" s="161"/>
      <c r="M18" s="161"/>
    </row>
    <row r="19" spans="2:13" ht="3" customHeight="1">
      <c r="B19" s="171"/>
      <c r="C19" s="171"/>
      <c r="D19" s="166"/>
      <c r="E19" s="168"/>
      <c r="F19" s="166"/>
      <c r="G19" s="168"/>
      <c r="H19" s="166"/>
      <c r="I19" s="168"/>
      <c r="J19" s="166"/>
      <c r="K19" s="168"/>
      <c r="L19" s="161"/>
      <c r="M19" s="161"/>
    </row>
    <row r="20" spans="2:13" ht="6.75" customHeight="1">
      <c r="B20" s="171"/>
      <c r="C20" s="171"/>
      <c r="D20" s="166"/>
      <c r="E20" s="169"/>
      <c r="F20" s="166"/>
      <c r="G20" s="169"/>
      <c r="H20" s="166"/>
      <c r="I20" s="169"/>
      <c r="J20" s="166"/>
      <c r="K20" s="169"/>
      <c r="L20" s="162"/>
      <c r="M20" s="162"/>
    </row>
    <row r="21" spans="2:13" ht="12.75">
      <c r="B21" s="41">
        <v>1</v>
      </c>
      <c r="C21" s="41">
        <v>2</v>
      </c>
      <c r="D21" s="41">
        <v>3</v>
      </c>
      <c r="E21" s="41">
        <v>4</v>
      </c>
      <c r="F21" s="41">
        <v>5</v>
      </c>
      <c r="G21" s="41">
        <v>6</v>
      </c>
      <c r="H21" s="41">
        <v>7</v>
      </c>
      <c r="I21" s="41">
        <v>8</v>
      </c>
      <c r="J21" s="41">
        <v>9</v>
      </c>
      <c r="K21" s="41">
        <v>10</v>
      </c>
      <c r="L21" s="41">
        <v>11</v>
      </c>
      <c r="M21" s="41">
        <v>12</v>
      </c>
    </row>
    <row r="22" spans="2:18" ht="12.75">
      <c r="B22" s="42">
        <v>1</v>
      </c>
      <c r="C22" s="50"/>
      <c r="D22" s="43">
        <f>'2. Калькулятор баллов'!S7</f>
        <v>0</v>
      </c>
      <c r="E22" s="51"/>
      <c r="F22" s="43">
        <f>'2. Калькулятор баллов'!AK7</f>
        <v>0</v>
      </c>
      <c r="G22" s="51"/>
      <c r="H22" s="43">
        <f>'2. Калькулятор баллов'!BC7</f>
        <v>0</v>
      </c>
      <c r="I22" s="51"/>
      <c r="J22" s="43">
        <f>'2. Калькулятор баллов'!BU7</f>
        <v>0</v>
      </c>
      <c r="K22" s="51"/>
      <c r="L22" s="51"/>
      <c r="M22" s="43">
        <f>L22+J22</f>
        <v>0</v>
      </c>
      <c r="O22" s="40" t="str">
        <f>IF(D22&gt;E$11,"Превышен макс.балл 1 модуля",IF(F22&gt;G$11,"Превышен макс.балл 2 модуля",IF(H22&gt;I$11,"Превышен макс.балл 3 модуля",IF(J22&gt;K$11,"Превышен макс. балл 4 модуля",IF(L22&gt;15,"Превышен макс.балл по индив.задан.",IF(M22&gt;100,"Превышен максимальный балл по итогам РТК"," "))))))</f>
        <v> </v>
      </c>
      <c r="P22" s="100">
        <f>IF(F$61=D$61,F22,"")</f>
        <v>0</v>
      </c>
      <c r="Q22" s="100">
        <f>IF(H$61=F$61,H22,"")</f>
        <v>0</v>
      </c>
      <c r="R22" s="100">
        <f>IF(J$61=H$61,J22,"")</f>
        <v>0</v>
      </c>
    </row>
    <row r="23" spans="2:18" ht="12.75">
      <c r="B23" s="42">
        <v>2</v>
      </c>
      <c r="C23" s="50"/>
      <c r="D23" s="43">
        <f>'2. Калькулятор баллов'!S8</f>
        <v>0</v>
      </c>
      <c r="E23" s="51"/>
      <c r="F23" s="43">
        <f>'2. Калькулятор баллов'!AK8</f>
        <v>0</v>
      </c>
      <c r="G23" s="51"/>
      <c r="H23" s="43">
        <f>'2. Калькулятор баллов'!BC8</f>
        <v>0</v>
      </c>
      <c r="I23" s="51"/>
      <c r="J23" s="43">
        <f>'2. Калькулятор баллов'!BU8</f>
        <v>0</v>
      </c>
      <c r="K23" s="51"/>
      <c r="L23" s="51"/>
      <c r="M23" s="43">
        <f aca="true" t="shared" si="0" ref="M23:M60">L23+J23</f>
        <v>0</v>
      </c>
      <c r="O23" s="40" t="str">
        <f aca="true" t="shared" si="1" ref="O23:O60">IF(D23&gt;E$11,"Превышен макс.балл 1 модуля",IF(F23&gt;G$11,"Превышен макс.балл 2 модуля",IF(H23&gt;I$11,"Превышен макс.балл 3 модуля",IF(J23&gt;K$11,"Превышен макс. балл 4 модуля",IF(L23&gt;15,"Превышен макс.балл по индив.задан.",IF(M23&gt;100,"Превышен максимальный балл по итогам РТК"," "))))))</f>
        <v> </v>
      </c>
      <c r="P23" s="100">
        <f aca="true" t="shared" si="2" ref="P23:P60">IF(F$61=D$61,F23,"")</f>
        <v>0</v>
      </c>
      <c r="Q23" s="100">
        <f aca="true" t="shared" si="3" ref="Q23:Q60">IF(H$61=F$61,H23,"")</f>
        <v>0</v>
      </c>
      <c r="R23" s="100">
        <f aca="true" t="shared" si="4" ref="R23:R60">IF(J$61=H$61,J23,"")</f>
        <v>0</v>
      </c>
    </row>
    <row r="24" spans="2:18" ht="12.75">
      <c r="B24" s="42">
        <v>3</v>
      </c>
      <c r="C24" s="50"/>
      <c r="D24" s="43">
        <f>'2. Калькулятор баллов'!S9</f>
        <v>0</v>
      </c>
      <c r="E24" s="51"/>
      <c r="F24" s="43">
        <f>'2. Калькулятор баллов'!AK9</f>
        <v>0</v>
      </c>
      <c r="G24" s="51"/>
      <c r="H24" s="43">
        <f>'2. Калькулятор баллов'!BC9</f>
        <v>0</v>
      </c>
      <c r="I24" s="51"/>
      <c r="J24" s="43">
        <f>'2. Калькулятор баллов'!BU9</f>
        <v>0</v>
      </c>
      <c r="K24" s="51"/>
      <c r="L24" s="51"/>
      <c r="M24" s="43">
        <f t="shared" si="0"/>
        <v>0</v>
      </c>
      <c r="O24" s="40" t="str">
        <f t="shared" si="1"/>
        <v> </v>
      </c>
      <c r="P24" s="100">
        <f t="shared" si="2"/>
        <v>0</v>
      </c>
      <c r="Q24" s="100">
        <f t="shared" si="3"/>
        <v>0</v>
      </c>
      <c r="R24" s="100">
        <f t="shared" si="4"/>
        <v>0</v>
      </c>
    </row>
    <row r="25" spans="2:18" ht="12.75">
      <c r="B25" s="42">
        <v>4</v>
      </c>
      <c r="C25" s="50"/>
      <c r="D25" s="43">
        <f>'2. Калькулятор баллов'!S10</f>
        <v>0</v>
      </c>
      <c r="E25" s="51"/>
      <c r="F25" s="43">
        <f>'2. Калькулятор баллов'!AK10</f>
        <v>0</v>
      </c>
      <c r="G25" s="51"/>
      <c r="H25" s="43">
        <f>'2. Калькулятор баллов'!BC10</f>
        <v>0</v>
      </c>
      <c r="I25" s="51"/>
      <c r="J25" s="43">
        <f>'2. Калькулятор баллов'!BU10</f>
        <v>0</v>
      </c>
      <c r="K25" s="51"/>
      <c r="L25" s="51"/>
      <c r="M25" s="43">
        <f t="shared" si="0"/>
        <v>0</v>
      </c>
      <c r="O25" s="40" t="str">
        <f t="shared" si="1"/>
        <v> </v>
      </c>
      <c r="P25" s="100">
        <f t="shared" si="2"/>
        <v>0</v>
      </c>
      <c r="Q25" s="100">
        <f t="shared" si="3"/>
        <v>0</v>
      </c>
      <c r="R25" s="100">
        <f t="shared" si="4"/>
        <v>0</v>
      </c>
    </row>
    <row r="26" spans="2:18" ht="12.75">
      <c r="B26" s="42">
        <v>5</v>
      </c>
      <c r="C26" s="50"/>
      <c r="D26" s="43">
        <f>'2. Калькулятор баллов'!S11</f>
        <v>0</v>
      </c>
      <c r="E26" s="51"/>
      <c r="F26" s="43">
        <f>'2. Калькулятор баллов'!AK11</f>
        <v>0</v>
      </c>
      <c r="G26" s="51"/>
      <c r="H26" s="43">
        <f>'2. Калькулятор баллов'!BC11</f>
        <v>0</v>
      </c>
      <c r="I26" s="51"/>
      <c r="J26" s="43">
        <f>'2. Калькулятор баллов'!BU11</f>
        <v>0</v>
      </c>
      <c r="K26" s="51"/>
      <c r="L26" s="51"/>
      <c r="M26" s="43">
        <f t="shared" si="0"/>
        <v>0</v>
      </c>
      <c r="O26" s="40" t="str">
        <f t="shared" si="1"/>
        <v> </v>
      </c>
      <c r="P26" s="100">
        <f t="shared" si="2"/>
        <v>0</v>
      </c>
      <c r="Q26" s="100">
        <f t="shared" si="3"/>
        <v>0</v>
      </c>
      <c r="R26" s="100">
        <f t="shared" si="4"/>
        <v>0</v>
      </c>
    </row>
    <row r="27" spans="2:18" ht="12.75">
      <c r="B27" s="42">
        <v>6</v>
      </c>
      <c r="C27" s="50"/>
      <c r="D27" s="43">
        <f>'2. Калькулятор баллов'!S12</f>
        <v>0</v>
      </c>
      <c r="E27" s="51"/>
      <c r="F27" s="43">
        <f>'2. Калькулятор баллов'!AK12</f>
        <v>0</v>
      </c>
      <c r="G27" s="51"/>
      <c r="H27" s="43">
        <f>'2. Калькулятор баллов'!BC12</f>
        <v>0</v>
      </c>
      <c r="I27" s="51"/>
      <c r="J27" s="43">
        <f>'2. Калькулятор баллов'!BU12</f>
        <v>0</v>
      </c>
      <c r="K27" s="51"/>
      <c r="L27" s="51"/>
      <c r="M27" s="43">
        <f t="shared" si="0"/>
        <v>0</v>
      </c>
      <c r="O27" s="40" t="str">
        <f t="shared" si="1"/>
        <v> </v>
      </c>
      <c r="P27" s="100">
        <f t="shared" si="2"/>
        <v>0</v>
      </c>
      <c r="Q27" s="100">
        <f t="shared" si="3"/>
        <v>0</v>
      </c>
      <c r="R27" s="100">
        <f t="shared" si="4"/>
        <v>0</v>
      </c>
    </row>
    <row r="28" spans="2:18" ht="12.75">
      <c r="B28" s="42">
        <v>7</v>
      </c>
      <c r="C28" s="50"/>
      <c r="D28" s="43">
        <f>'2. Калькулятор баллов'!S13</f>
        <v>0</v>
      </c>
      <c r="E28" s="51"/>
      <c r="F28" s="43">
        <f>'2. Калькулятор баллов'!AK13</f>
        <v>0</v>
      </c>
      <c r="G28" s="51"/>
      <c r="H28" s="43">
        <f>'2. Калькулятор баллов'!BC13</f>
        <v>0</v>
      </c>
      <c r="I28" s="51"/>
      <c r="J28" s="43">
        <f>'2. Калькулятор баллов'!BU13</f>
        <v>0</v>
      </c>
      <c r="K28" s="51"/>
      <c r="L28" s="51"/>
      <c r="M28" s="43">
        <f t="shared" si="0"/>
        <v>0</v>
      </c>
      <c r="O28" s="40" t="str">
        <f t="shared" si="1"/>
        <v> </v>
      </c>
      <c r="P28" s="100">
        <f t="shared" si="2"/>
        <v>0</v>
      </c>
      <c r="Q28" s="100">
        <f t="shared" si="3"/>
        <v>0</v>
      </c>
      <c r="R28" s="100">
        <f t="shared" si="4"/>
        <v>0</v>
      </c>
    </row>
    <row r="29" spans="2:18" ht="12.75">
      <c r="B29" s="42">
        <v>8</v>
      </c>
      <c r="C29" s="50"/>
      <c r="D29" s="43">
        <f>'2. Калькулятор баллов'!S14</f>
        <v>0</v>
      </c>
      <c r="E29" s="51"/>
      <c r="F29" s="43">
        <f>'2. Калькулятор баллов'!AK14</f>
        <v>0</v>
      </c>
      <c r="G29" s="51"/>
      <c r="H29" s="43">
        <f>'2. Калькулятор баллов'!BC14</f>
        <v>0</v>
      </c>
      <c r="I29" s="51"/>
      <c r="J29" s="43">
        <f>'2. Калькулятор баллов'!BU14</f>
        <v>0</v>
      </c>
      <c r="K29" s="51"/>
      <c r="L29" s="51"/>
      <c r="M29" s="43">
        <f t="shared" si="0"/>
        <v>0</v>
      </c>
      <c r="O29" s="40" t="str">
        <f t="shared" si="1"/>
        <v> </v>
      </c>
      <c r="P29" s="100">
        <f t="shared" si="2"/>
        <v>0</v>
      </c>
      <c r="Q29" s="100">
        <f t="shared" si="3"/>
        <v>0</v>
      </c>
      <c r="R29" s="100">
        <f t="shared" si="4"/>
        <v>0</v>
      </c>
    </row>
    <row r="30" spans="2:18" ht="12.75">
      <c r="B30" s="42">
        <v>9</v>
      </c>
      <c r="C30" s="50"/>
      <c r="D30" s="43">
        <f>'2. Калькулятор баллов'!S15</f>
        <v>0</v>
      </c>
      <c r="E30" s="51"/>
      <c r="F30" s="43">
        <f>'2. Калькулятор баллов'!AK15</f>
        <v>0</v>
      </c>
      <c r="G30" s="51"/>
      <c r="H30" s="43">
        <f>'2. Калькулятор баллов'!BC15</f>
        <v>0</v>
      </c>
      <c r="I30" s="51"/>
      <c r="J30" s="43">
        <f>'2. Калькулятор баллов'!BU15</f>
        <v>0</v>
      </c>
      <c r="K30" s="51"/>
      <c r="L30" s="51"/>
      <c r="M30" s="43">
        <f t="shared" si="0"/>
        <v>0</v>
      </c>
      <c r="O30" s="40" t="str">
        <f t="shared" si="1"/>
        <v> </v>
      </c>
      <c r="P30" s="100">
        <f t="shared" si="2"/>
        <v>0</v>
      </c>
      <c r="Q30" s="100">
        <f t="shared" si="3"/>
        <v>0</v>
      </c>
      <c r="R30" s="100">
        <f t="shared" si="4"/>
        <v>0</v>
      </c>
    </row>
    <row r="31" spans="2:18" ht="12.75">
      <c r="B31" s="42">
        <v>10</v>
      </c>
      <c r="C31" s="50"/>
      <c r="D31" s="43">
        <f>'2. Калькулятор баллов'!S16</f>
        <v>0</v>
      </c>
      <c r="E31" s="51"/>
      <c r="F31" s="43">
        <f>'2. Калькулятор баллов'!AK16</f>
        <v>0</v>
      </c>
      <c r="G31" s="51"/>
      <c r="H31" s="43">
        <f>'2. Калькулятор баллов'!BC16</f>
        <v>0</v>
      </c>
      <c r="I31" s="51"/>
      <c r="J31" s="43">
        <f>'2. Калькулятор баллов'!BU16</f>
        <v>0</v>
      </c>
      <c r="K31" s="51"/>
      <c r="L31" s="51"/>
      <c r="M31" s="43">
        <f t="shared" si="0"/>
        <v>0</v>
      </c>
      <c r="O31" s="40" t="str">
        <f t="shared" si="1"/>
        <v> </v>
      </c>
      <c r="P31" s="100">
        <f t="shared" si="2"/>
        <v>0</v>
      </c>
      <c r="Q31" s="100">
        <f t="shared" si="3"/>
        <v>0</v>
      </c>
      <c r="R31" s="100">
        <f t="shared" si="4"/>
        <v>0</v>
      </c>
    </row>
    <row r="32" spans="2:18" ht="12.75">
      <c r="B32" s="42">
        <v>11</v>
      </c>
      <c r="C32" s="50"/>
      <c r="D32" s="43">
        <f>'2. Калькулятор баллов'!S17</f>
        <v>0</v>
      </c>
      <c r="E32" s="51"/>
      <c r="F32" s="43">
        <f>'2. Калькулятор баллов'!AK17</f>
        <v>0</v>
      </c>
      <c r="G32" s="51"/>
      <c r="H32" s="43">
        <f>'2. Калькулятор баллов'!BC17</f>
        <v>0</v>
      </c>
      <c r="I32" s="51"/>
      <c r="J32" s="43">
        <f>'2. Калькулятор баллов'!BU17</f>
        <v>0</v>
      </c>
      <c r="K32" s="51"/>
      <c r="L32" s="51"/>
      <c r="M32" s="43">
        <f t="shared" si="0"/>
        <v>0</v>
      </c>
      <c r="O32" s="40" t="str">
        <f t="shared" si="1"/>
        <v> </v>
      </c>
      <c r="P32" s="100">
        <f t="shared" si="2"/>
        <v>0</v>
      </c>
      <c r="Q32" s="100">
        <f t="shared" si="3"/>
        <v>0</v>
      </c>
      <c r="R32" s="100">
        <f t="shared" si="4"/>
        <v>0</v>
      </c>
    </row>
    <row r="33" spans="2:18" ht="12.75">
      <c r="B33" s="42">
        <v>12</v>
      </c>
      <c r="C33" s="50"/>
      <c r="D33" s="43">
        <f>'2. Калькулятор баллов'!S18</f>
        <v>0</v>
      </c>
      <c r="E33" s="51"/>
      <c r="F33" s="43">
        <f>'2. Калькулятор баллов'!AK18</f>
        <v>0</v>
      </c>
      <c r="G33" s="51"/>
      <c r="H33" s="43">
        <f>'2. Калькулятор баллов'!BC18</f>
        <v>0</v>
      </c>
      <c r="I33" s="51"/>
      <c r="J33" s="43">
        <f>'2. Калькулятор баллов'!BU18</f>
        <v>0</v>
      </c>
      <c r="K33" s="51"/>
      <c r="L33" s="51"/>
      <c r="M33" s="43">
        <f t="shared" si="0"/>
        <v>0</v>
      </c>
      <c r="O33" s="40" t="str">
        <f t="shared" si="1"/>
        <v> </v>
      </c>
      <c r="P33" s="100">
        <f t="shared" si="2"/>
        <v>0</v>
      </c>
      <c r="Q33" s="100">
        <f t="shared" si="3"/>
        <v>0</v>
      </c>
      <c r="R33" s="100">
        <f t="shared" si="4"/>
        <v>0</v>
      </c>
    </row>
    <row r="34" spans="2:18" ht="12.75">
      <c r="B34" s="42">
        <v>13</v>
      </c>
      <c r="C34" s="50"/>
      <c r="D34" s="43">
        <f>'2. Калькулятор баллов'!S19</f>
        <v>0</v>
      </c>
      <c r="E34" s="51"/>
      <c r="F34" s="43">
        <f>'2. Калькулятор баллов'!AK19</f>
        <v>0</v>
      </c>
      <c r="G34" s="51"/>
      <c r="H34" s="43">
        <f>'2. Калькулятор баллов'!BC19</f>
        <v>0</v>
      </c>
      <c r="I34" s="51"/>
      <c r="J34" s="43">
        <f>'2. Калькулятор баллов'!BU19</f>
        <v>0</v>
      </c>
      <c r="K34" s="51"/>
      <c r="L34" s="51"/>
      <c r="M34" s="43">
        <f t="shared" si="0"/>
        <v>0</v>
      </c>
      <c r="O34" s="40" t="str">
        <f t="shared" si="1"/>
        <v> </v>
      </c>
      <c r="P34" s="100">
        <f t="shared" si="2"/>
        <v>0</v>
      </c>
      <c r="Q34" s="100">
        <f t="shared" si="3"/>
        <v>0</v>
      </c>
      <c r="R34" s="100">
        <f t="shared" si="4"/>
        <v>0</v>
      </c>
    </row>
    <row r="35" spans="2:18" ht="12.75">
      <c r="B35" s="42">
        <v>14</v>
      </c>
      <c r="C35" s="50"/>
      <c r="D35" s="43">
        <f>'2. Калькулятор баллов'!S20</f>
        <v>0</v>
      </c>
      <c r="E35" s="51"/>
      <c r="F35" s="43">
        <f>'2. Калькулятор баллов'!AK20</f>
        <v>0</v>
      </c>
      <c r="G35" s="51"/>
      <c r="H35" s="43">
        <f>'2. Калькулятор баллов'!BC20</f>
        <v>0</v>
      </c>
      <c r="I35" s="51"/>
      <c r="J35" s="43">
        <f>'2. Калькулятор баллов'!BU20</f>
        <v>0</v>
      </c>
      <c r="K35" s="51"/>
      <c r="L35" s="51"/>
      <c r="M35" s="43">
        <f t="shared" si="0"/>
        <v>0</v>
      </c>
      <c r="O35" s="40" t="str">
        <f t="shared" si="1"/>
        <v> </v>
      </c>
      <c r="P35" s="100">
        <f t="shared" si="2"/>
        <v>0</v>
      </c>
      <c r="Q35" s="100">
        <f t="shared" si="3"/>
        <v>0</v>
      </c>
      <c r="R35" s="100">
        <f t="shared" si="4"/>
        <v>0</v>
      </c>
    </row>
    <row r="36" spans="2:18" ht="12.75">
      <c r="B36" s="42">
        <v>15</v>
      </c>
      <c r="C36" s="50"/>
      <c r="D36" s="43">
        <f>'2. Калькулятор баллов'!S21</f>
        <v>0</v>
      </c>
      <c r="E36" s="51"/>
      <c r="F36" s="43">
        <f>'2. Калькулятор баллов'!AK21</f>
        <v>0</v>
      </c>
      <c r="G36" s="51"/>
      <c r="H36" s="43">
        <f>'2. Калькулятор баллов'!BC21</f>
        <v>0</v>
      </c>
      <c r="I36" s="51"/>
      <c r="J36" s="43">
        <f>'2. Калькулятор баллов'!BU21</f>
        <v>0</v>
      </c>
      <c r="K36" s="51"/>
      <c r="L36" s="51"/>
      <c r="M36" s="43">
        <f t="shared" si="0"/>
        <v>0</v>
      </c>
      <c r="O36" s="40" t="str">
        <f t="shared" si="1"/>
        <v> </v>
      </c>
      <c r="P36" s="100">
        <f t="shared" si="2"/>
        <v>0</v>
      </c>
      <c r="Q36" s="100">
        <f t="shared" si="3"/>
        <v>0</v>
      </c>
      <c r="R36" s="100">
        <f t="shared" si="4"/>
        <v>0</v>
      </c>
    </row>
    <row r="37" spans="2:18" ht="12.75">
      <c r="B37" s="42">
        <v>16</v>
      </c>
      <c r="C37" s="50"/>
      <c r="D37" s="43">
        <f>'2. Калькулятор баллов'!S22</f>
        <v>0</v>
      </c>
      <c r="E37" s="51"/>
      <c r="F37" s="43">
        <f>'2. Калькулятор баллов'!AK22</f>
        <v>0</v>
      </c>
      <c r="G37" s="51"/>
      <c r="H37" s="43">
        <f>'2. Калькулятор баллов'!BC22</f>
        <v>0</v>
      </c>
      <c r="I37" s="51"/>
      <c r="J37" s="43">
        <f>'2. Калькулятор баллов'!BU22</f>
        <v>0</v>
      </c>
      <c r="K37" s="51"/>
      <c r="L37" s="51"/>
      <c r="M37" s="43">
        <f t="shared" si="0"/>
        <v>0</v>
      </c>
      <c r="O37" s="40" t="str">
        <f t="shared" si="1"/>
        <v> </v>
      </c>
      <c r="P37" s="100">
        <f t="shared" si="2"/>
        <v>0</v>
      </c>
      <c r="Q37" s="100">
        <f t="shared" si="3"/>
        <v>0</v>
      </c>
      <c r="R37" s="100">
        <f t="shared" si="4"/>
        <v>0</v>
      </c>
    </row>
    <row r="38" spans="2:18" ht="12.75">
      <c r="B38" s="42">
        <v>17</v>
      </c>
      <c r="C38" s="50"/>
      <c r="D38" s="43">
        <f>'2. Калькулятор баллов'!S23</f>
        <v>0</v>
      </c>
      <c r="E38" s="51"/>
      <c r="F38" s="43">
        <f>'2. Калькулятор баллов'!AK23</f>
        <v>0</v>
      </c>
      <c r="G38" s="51"/>
      <c r="H38" s="43">
        <f>'2. Калькулятор баллов'!BC23</f>
        <v>0</v>
      </c>
      <c r="I38" s="51"/>
      <c r="J38" s="43">
        <f>'2. Калькулятор баллов'!BU23</f>
        <v>0</v>
      </c>
      <c r="K38" s="51"/>
      <c r="L38" s="51"/>
      <c r="M38" s="43">
        <f t="shared" si="0"/>
        <v>0</v>
      </c>
      <c r="O38" s="40" t="str">
        <f t="shared" si="1"/>
        <v> </v>
      </c>
      <c r="P38" s="100">
        <f t="shared" si="2"/>
        <v>0</v>
      </c>
      <c r="Q38" s="100">
        <f t="shared" si="3"/>
        <v>0</v>
      </c>
      <c r="R38" s="100">
        <f t="shared" si="4"/>
        <v>0</v>
      </c>
    </row>
    <row r="39" spans="2:18" ht="12.75">
      <c r="B39" s="42">
        <v>18</v>
      </c>
      <c r="C39" s="50"/>
      <c r="D39" s="43">
        <f>'2. Калькулятор баллов'!S24</f>
        <v>0</v>
      </c>
      <c r="E39" s="51"/>
      <c r="F39" s="43">
        <f>'2. Калькулятор баллов'!AK24</f>
        <v>0</v>
      </c>
      <c r="G39" s="51"/>
      <c r="H39" s="43">
        <f>'2. Калькулятор баллов'!BC24</f>
        <v>0</v>
      </c>
      <c r="I39" s="51"/>
      <c r="J39" s="43">
        <f>'2. Калькулятор баллов'!BU24</f>
        <v>0</v>
      </c>
      <c r="K39" s="51"/>
      <c r="L39" s="51"/>
      <c r="M39" s="43">
        <f t="shared" si="0"/>
        <v>0</v>
      </c>
      <c r="O39" s="40" t="str">
        <f t="shared" si="1"/>
        <v> </v>
      </c>
      <c r="P39" s="100">
        <f t="shared" si="2"/>
        <v>0</v>
      </c>
      <c r="Q39" s="100">
        <f t="shared" si="3"/>
        <v>0</v>
      </c>
      <c r="R39" s="100">
        <f t="shared" si="4"/>
        <v>0</v>
      </c>
    </row>
    <row r="40" spans="2:18" ht="12.75">
      <c r="B40" s="42">
        <v>19</v>
      </c>
      <c r="C40" s="50"/>
      <c r="D40" s="43">
        <f>'2. Калькулятор баллов'!S25</f>
        <v>0</v>
      </c>
      <c r="E40" s="51"/>
      <c r="F40" s="43">
        <f>'2. Калькулятор баллов'!AK25</f>
        <v>0</v>
      </c>
      <c r="G40" s="51"/>
      <c r="H40" s="43">
        <f>'2. Калькулятор баллов'!BC25</f>
        <v>0</v>
      </c>
      <c r="I40" s="51"/>
      <c r="J40" s="43">
        <f>'2. Калькулятор баллов'!BU25</f>
        <v>0</v>
      </c>
      <c r="K40" s="51"/>
      <c r="L40" s="51"/>
      <c r="M40" s="43">
        <f t="shared" si="0"/>
        <v>0</v>
      </c>
      <c r="O40" s="40" t="str">
        <f t="shared" si="1"/>
        <v> </v>
      </c>
      <c r="P40" s="100">
        <f t="shared" si="2"/>
        <v>0</v>
      </c>
      <c r="Q40" s="100">
        <f t="shared" si="3"/>
        <v>0</v>
      </c>
      <c r="R40" s="100">
        <f t="shared" si="4"/>
        <v>0</v>
      </c>
    </row>
    <row r="41" spans="2:18" ht="12.75">
      <c r="B41" s="42">
        <v>20</v>
      </c>
      <c r="C41" s="50"/>
      <c r="D41" s="43">
        <f>'2. Калькулятор баллов'!S26</f>
        <v>0</v>
      </c>
      <c r="E41" s="51"/>
      <c r="F41" s="43">
        <f>'2. Калькулятор баллов'!AK26</f>
        <v>0</v>
      </c>
      <c r="G41" s="51"/>
      <c r="H41" s="43">
        <f>'2. Калькулятор баллов'!BC26</f>
        <v>0</v>
      </c>
      <c r="I41" s="51"/>
      <c r="J41" s="43">
        <f>'2. Калькулятор баллов'!BU26</f>
        <v>0</v>
      </c>
      <c r="K41" s="51"/>
      <c r="L41" s="51"/>
      <c r="M41" s="43">
        <f t="shared" si="0"/>
        <v>0</v>
      </c>
      <c r="O41" s="40" t="str">
        <f t="shared" si="1"/>
        <v> </v>
      </c>
      <c r="P41" s="100">
        <f t="shared" si="2"/>
        <v>0</v>
      </c>
      <c r="Q41" s="100">
        <f t="shared" si="3"/>
        <v>0</v>
      </c>
      <c r="R41" s="100">
        <f t="shared" si="4"/>
        <v>0</v>
      </c>
    </row>
    <row r="42" spans="2:18" ht="12.75">
      <c r="B42" s="42">
        <v>21</v>
      </c>
      <c r="C42" s="50"/>
      <c r="D42" s="43">
        <f>'2. Калькулятор баллов'!S27</f>
        <v>0</v>
      </c>
      <c r="E42" s="51"/>
      <c r="F42" s="43">
        <f>'2. Калькулятор баллов'!AK27</f>
        <v>0</v>
      </c>
      <c r="G42" s="51"/>
      <c r="H42" s="43">
        <f>'2. Калькулятор баллов'!BC27</f>
        <v>0</v>
      </c>
      <c r="I42" s="51"/>
      <c r="J42" s="43">
        <f>'2. Калькулятор баллов'!BU27</f>
        <v>0</v>
      </c>
      <c r="K42" s="51"/>
      <c r="L42" s="51"/>
      <c r="M42" s="43">
        <f t="shared" si="0"/>
        <v>0</v>
      </c>
      <c r="O42" s="40" t="str">
        <f t="shared" si="1"/>
        <v> </v>
      </c>
      <c r="P42" s="100">
        <f t="shared" si="2"/>
        <v>0</v>
      </c>
      <c r="Q42" s="100">
        <f t="shared" si="3"/>
        <v>0</v>
      </c>
      <c r="R42" s="100">
        <f t="shared" si="4"/>
        <v>0</v>
      </c>
    </row>
    <row r="43" spans="2:18" ht="12.75">
      <c r="B43" s="42">
        <v>22</v>
      </c>
      <c r="C43" s="50"/>
      <c r="D43" s="43">
        <f>'2. Калькулятор баллов'!S28</f>
        <v>0</v>
      </c>
      <c r="E43" s="51"/>
      <c r="F43" s="43">
        <f>'2. Калькулятор баллов'!AK28</f>
        <v>0</v>
      </c>
      <c r="G43" s="51"/>
      <c r="H43" s="43">
        <f>'2. Калькулятор баллов'!BC28</f>
        <v>0</v>
      </c>
      <c r="I43" s="51"/>
      <c r="J43" s="43">
        <f>'2. Калькулятор баллов'!BU28</f>
        <v>0</v>
      </c>
      <c r="K43" s="51"/>
      <c r="L43" s="51"/>
      <c r="M43" s="43">
        <f t="shared" si="0"/>
        <v>0</v>
      </c>
      <c r="O43" s="40" t="str">
        <f t="shared" si="1"/>
        <v> </v>
      </c>
      <c r="P43" s="100">
        <f t="shared" si="2"/>
        <v>0</v>
      </c>
      <c r="Q43" s="100">
        <f t="shared" si="3"/>
        <v>0</v>
      </c>
      <c r="R43" s="100">
        <f t="shared" si="4"/>
        <v>0</v>
      </c>
    </row>
    <row r="44" spans="2:18" ht="12.75">
      <c r="B44" s="42">
        <v>23</v>
      </c>
      <c r="C44" s="50"/>
      <c r="D44" s="43">
        <f>'2. Калькулятор баллов'!S29</f>
        <v>0</v>
      </c>
      <c r="E44" s="51"/>
      <c r="F44" s="43">
        <f>'2. Калькулятор баллов'!AK29</f>
        <v>0</v>
      </c>
      <c r="G44" s="51"/>
      <c r="H44" s="43">
        <f>'2. Калькулятор баллов'!BC29</f>
        <v>0</v>
      </c>
      <c r="I44" s="51"/>
      <c r="J44" s="43">
        <f>'2. Калькулятор баллов'!BU29</f>
        <v>0</v>
      </c>
      <c r="K44" s="51"/>
      <c r="L44" s="51"/>
      <c r="M44" s="43">
        <f t="shared" si="0"/>
        <v>0</v>
      </c>
      <c r="O44" s="40" t="str">
        <f t="shared" si="1"/>
        <v> </v>
      </c>
      <c r="P44" s="100">
        <f t="shared" si="2"/>
        <v>0</v>
      </c>
      <c r="Q44" s="100">
        <f t="shared" si="3"/>
        <v>0</v>
      </c>
      <c r="R44" s="100">
        <f t="shared" si="4"/>
        <v>0</v>
      </c>
    </row>
    <row r="45" spans="2:18" ht="12.75">
      <c r="B45" s="42">
        <v>24</v>
      </c>
      <c r="C45" s="50"/>
      <c r="D45" s="43">
        <f>'2. Калькулятор баллов'!S30</f>
        <v>0</v>
      </c>
      <c r="E45" s="51"/>
      <c r="F45" s="43">
        <f>'2. Калькулятор баллов'!AK30</f>
        <v>0</v>
      </c>
      <c r="G45" s="51"/>
      <c r="H45" s="43">
        <f>'2. Калькулятор баллов'!BC30</f>
        <v>0</v>
      </c>
      <c r="I45" s="51"/>
      <c r="J45" s="43">
        <f>'2. Калькулятор баллов'!BU30</f>
        <v>0</v>
      </c>
      <c r="K45" s="51"/>
      <c r="L45" s="51"/>
      <c r="M45" s="43">
        <f t="shared" si="0"/>
        <v>0</v>
      </c>
      <c r="O45" s="40" t="str">
        <f t="shared" si="1"/>
        <v> </v>
      </c>
      <c r="P45" s="100">
        <f t="shared" si="2"/>
        <v>0</v>
      </c>
      <c r="Q45" s="100">
        <f t="shared" si="3"/>
        <v>0</v>
      </c>
      <c r="R45" s="100">
        <f t="shared" si="4"/>
        <v>0</v>
      </c>
    </row>
    <row r="46" spans="2:18" ht="12.75">
      <c r="B46" s="42">
        <v>25</v>
      </c>
      <c r="C46" s="50"/>
      <c r="D46" s="43">
        <f>'2. Калькулятор баллов'!S31</f>
        <v>0</v>
      </c>
      <c r="E46" s="51"/>
      <c r="F46" s="43">
        <f>'2. Калькулятор баллов'!AK31</f>
        <v>0</v>
      </c>
      <c r="G46" s="51"/>
      <c r="H46" s="43">
        <f>'2. Калькулятор баллов'!BC31</f>
        <v>0</v>
      </c>
      <c r="I46" s="51"/>
      <c r="J46" s="43">
        <f>'2. Калькулятор баллов'!BU31</f>
        <v>0</v>
      </c>
      <c r="K46" s="51"/>
      <c r="L46" s="51"/>
      <c r="M46" s="43">
        <f t="shared" si="0"/>
        <v>0</v>
      </c>
      <c r="O46" s="40" t="str">
        <f t="shared" si="1"/>
        <v> </v>
      </c>
      <c r="P46" s="100">
        <f t="shared" si="2"/>
        <v>0</v>
      </c>
      <c r="Q46" s="100">
        <f t="shared" si="3"/>
        <v>0</v>
      </c>
      <c r="R46" s="100">
        <f t="shared" si="4"/>
        <v>0</v>
      </c>
    </row>
    <row r="47" spans="2:18" ht="12.75">
      <c r="B47" s="42">
        <v>26</v>
      </c>
      <c r="C47" s="50"/>
      <c r="D47" s="43">
        <f>'2. Калькулятор баллов'!S32</f>
        <v>0</v>
      </c>
      <c r="E47" s="51"/>
      <c r="F47" s="43">
        <f>'2. Калькулятор баллов'!AK32</f>
        <v>0</v>
      </c>
      <c r="G47" s="51"/>
      <c r="H47" s="43">
        <f>'2. Калькулятор баллов'!BC32</f>
        <v>0</v>
      </c>
      <c r="I47" s="51"/>
      <c r="J47" s="43">
        <f>'2. Калькулятор баллов'!BU32</f>
        <v>0</v>
      </c>
      <c r="K47" s="51"/>
      <c r="L47" s="51"/>
      <c r="M47" s="43">
        <f t="shared" si="0"/>
        <v>0</v>
      </c>
      <c r="O47" s="40" t="str">
        <f t="shared" si="1"/>
        <v> </v>
      </c>
      <c r="P47" s="100">
        <f t="shared" si="2"/>
        <v>0</v>
      </c>
      <c r="Q47" s="100">
        <f t="shared" si="3"/>
        <v>0</v>
      </c>
      <c r="R47" s="100">
        <f t="shared" si="4"/>
        <v>0</v>
      </c>
    </row>
    <row r="48" spans="2:18" ht="12.75">
      <c r="B48" s="42">
        <v>27</v>
      </c>
      <c r="C48" s="50"/>
      <c r="D48" s="43">
        <f>'2. Калькулятор баллов'!S33</f>
        <v>0</v>
      </c>
      <c r="E48" s="51"/>
      <c r="F48" s="43">
        <f>'2. Калькулятор баллов'!AK33</f>
        <v>0</v>
      </c>
      <c r="G48" s="51"/>
      <c r="H48" s="43">
        <f>'2. Калькулятор баллов'!BC33</f>
        <v>0</v>
      </c>
      <c r="I48" s="51"/>
      <c r="J48" s="43">
        <f>'2. Калькулятор баллов'!BU33</f>
        <v>0</v>
      </c>
      <c r="K48" s="51"/>
      <c r="L48" s="51"/>
      <c r="M48" s="43">
        <f t="shared" si="0"/>
        <v>0</v>
      </c>
      <c r="O48" s="40" t="str">
        <f t="shared" si="1"/>
        <v> </v>
      </c>
      <c r="P48" s="100">
        <f t="shared" si="2"/>
        <v>0</v>
      </c>
      <c r="Q48" s="100">
        <f t="shared" si="3"/>
        <v>0</v>
      </c>
      <c r="R48" s="100">
        <f t="shared" si="4"/>
        <v>0</v>
      </c>
    </row>
    <row r="49" spans="2:18" ht="12.75">
      <c r="B49" s="42">
        <v>28</v>
      </c>
      <c r="C49" s="50"/>
      <c r="D49" s="43">
        <f>'2. Калькулятор баллов'!S34</f>
        <v>0</v>
      </c>
      <c r="E49" s="51"/>
      <c r="F49" s="43">
        <f>'2. Калькулятор баллов'!AK34</f>
        <v>0</v>
      </c>
      <c r="G49" s="51"/>
      <c r="H49" s="43">
        <f>'2. Калькулятор баллов'!BC34</f>
        <v>0</v>
      </c>
      <c r="I49" s="51"/>
      <c r="J49" s="43">
        <f>'2. Калькулятор баллов'!BU34</f>
        <v>0</v>
      </c>
      <c r="K49" s="51"/>
      <c r="L49" s="51"/>
      <c r="M49" s="43">
        <f t="shared" si="0"/>
        <v>0</v>
      </c>
      <c r="O49" s="40" t="str">
        <f t="shared" si="1"/>
        <v> </v>
      </c>
      <c r="P49" s="100">
        <f t="shared" si="2"/>
        <v>0</v>
      </c>
      <c r="Q49" s="100">
        <f t="shared" si="3"/>
        <v>0</v>
      </c>
      <c r="R49" s="100">
        <f t="shared" si="4"/>
        <v>0</v>
      </c>
    </row>
    <row r="50" spans="2:18" ht="12.75">
      <c r="B50" s="42">
        <v>29</v>
      </c>
      <c r="C50" s="50"/>
      <c r="D50" s="43">
        <f>'2. Калькулятор баллов'!S35</f>
        <v>0</v>
      </c>
      <c r="E50" s="51"/>
      <c r="F50" s="43">
        <f>'2. Калькулятор баллов'!AK35</f>
        <v>0</v>
      </c>
      <c r="G50" s="51"/>
      <c r="H50" s="43">
        <f>'2. Калькулятор баллов'!BC35</f>
        <v>0</v>
      </c>
      <c r="I50" s="51"/>
      <c r="J50" s="43">
        <f>'2. Калькулятор баллов'!BU35</f>
        <v>0</v>
      </c>
      <c r="K50" s="51"/>
      <c r="L50" s="51"/>
      <c r="M50" s="43">
        <f t="shared" si="0"/>
        <v>0</v>
      </c>
      <c r="O50" s="40" t="str">
        <f t="shared" si="1"/>
        <v> </v>
      </c>
      <c r="P50" s="100">
        <f t="shared" si="2"/>
        <v>0</v>
      </c>
      <c r="Q50" s="100">
        <f t="shared" si="3"/>
        <v>0</v>
      </c>
      <c r="R50" s="100">
        <f t="shared" si="4"/>
        <v>0</v>
      </c>
    </row>
    <row r="51" spans="2:18" ht="12.75">
      <c r="B51" s="42">
        <v>30</v>
      </c>
      <c r="C51" s="50"/>
      <c r="D51" s="43">
        <f>'2. Калькулятор баллов'!S36</f>
        <v>0</v>
      </c>
      <c r="E51" s="51"/>
      <c r="F51" s="43">
        <f>'2. Калькулятор баллов'!AK36</f>
        <v>0</v>
      </c>
      <c r="G51" s="51"/>
      <c r="H51" s="43">
        <f>'2. Калькулятор баллов'!BC36</f>
        <v>0</v>
      </c>
      <c r="I51" s="51"/>
      <c r="J51" s="43">
        <f>'2. Калькулятор баллов'!BU36</f>
        <v>0</v>
      </c>
      <c r="K51" s="51"/>
      <c r="L51" s="51"/>
      <c r="M51" s="43">
        <f t="shared" si="0"/>
        <v>0</v>
      </c>
      <c r="O51" s="40" t="str">
        <f t="shared" si="1"/>
        <v> </v>
      </c>
      <c r="P51" s="100">
        <f t="shared" si="2"/>
        <v>0</v>
      </c>
      <c r="Q51" s="100">
        <f t="shared" si="3"/>
        <v>0</v>
      </c>
      <c r="R51" s="100">
        <f t="shared" si="4"/>
        <v>0</v>
      </c>
    </row>
    <row r="52" spans="2:18" ht="12.75">
      <c r="B52" s="42">
        <v>31</v>
      </c>
      <c r="C52" s="50"/>
      <c r="D52" s="43">
        <f>'2. Калькулятор баллов'!S37</f>
        <v>0</v>
      </c>
      <c r="E52" s="51"/>
      <c r="F52" s="43">
        <f>'2. Калькулятор баллов'!AK37</f>
        <v>0</v>
      </c>
      <c r="G52" s="51"/>
      <c r="H52" s="43">
        <f>'2. Калькулятор баллов'!BC37</f>
        <v>0</v>
      </c>
      <c r="I52" s="51"/>
      <c r="J52" s="43">
        <f>'2. Калькулятор баллов'!BU37</f>
        <v>0</v>
      </c>
      <c r="K52" s="51"/>
      <c r="L52" s="51"/>
      <c r="M52" s="43">
        <f t="shared" si="0"/>
        <v>0</v>
      </c>
      <c r="O52" s="40" t="str">
        <f t="shared" si="1"/>
        <v> </v>
      </c>
      <c r="P52" s="100">
        <f t="shared" si="2"/>
        <v>0</v>
      </c>
      <c r="Q52" s="100">
        <f t="shared" si="3"/>
        <v>0</v>
      </c>
      <c r="R52" s="100">
        <f t="shared" si="4"/>
        <v>0</v>
      </c>
    </row>
    <row r="53" spans="2:18" ht="12.75">
      <c r="B53" s="42">
        <v>32</v>
      </c>
      <c r="C53" s="50"/>
      <c r="D53" s="43">
        <f>'2. Калькулятор баллов'!S38</f>
        <v>0</v>
      </c>
      <c r="E53" s="51"/>
      <c r="F53" s="43">
        <f>'2. Калькулятор баллов'!AK38</f>
        <v>0</v>
      </c>
      <c r="G53" s="51"/>
      <c r="H53" s="43">
        <f>'2. Калькулятор баллов'!BC38</f>
        <v>0</v>
      </c>
      <c r="I53" s="51"/>
      <c r="J53" s="43">
        <f>'2. Калькулятор баллов'!BU38</f>
        <v>0</v>
      </c>
      <c r="K53" s="51"/>
      <c r="L53" s="51"/>
      <c r="M53" s="43">
        <f t="shared" si="0"/>
        <v>0</v>
      </c>
      <c r="O53" s="40" t="str">
        <f t="shared" si="1"/>
        <v> </v>
      </c>
      <c r="P53" s="100">
        <f t="shared" si="2"/>
        <v>0</v>
      </c>
      <c r="Q53" s="100">
        <f t="shared" si="3"/>
        <v>0</v>
      </c>
      <c r="R53" s="100">
        <f t="shared" si="4"/>
        <v>0</v>
      </c>
    </row>
    <row r="54" spans="2:18" ht="12.75">
      <c r="B54" s="42">
        <v>33</v>
      </c>
      <c r="C54" s="50"/>
      <c r="D54" s="43">
        <f>'2. Калькулятор баллов'!S39</f>
        <v>0</v>
      </c>
      <c r="E54" s="51"/>
      <c r="F54" s="43">
        <f>'2. Калькулятор баллов'!AK39</f>
        <v>0</v>
      </c>
      <c r="G54" s="51"/>
      <c r="H54" s="43">
        <f>'2. Калькулятор баллов'!BC39</f>
        <v>0</v>
      </c>
      <c r="I54" s="51"/>
      <c r="J54" s="43">
        <f>'2. Калькулятор баллов'!BU39</f>
        <v>0</v>
      </c>
      <c r="K54" s="51"/>
      <c r="L54" s="51"/>
      <c r="M54" s="43">
        <f t="shared" si="0"/>
        <v>0</v>
      </c>
      <c r="O54" s="40" t="str">
        <f t="shared" si="1"/>
        <v> </v>
      </c>
      <c r="P54" s="100">
        <f t="shared" si="2"/>
        <v>0</v>
      </c>
      <c r="Q54" s="100">
        <f t="shared" si="3"/>
        <v>0</v>
      </c>
      <c r="R54" s="100">
        <f t="shared" si="4"/>
        <v>0</v>
      </c>
    </row>
    <row r="55" spans="2:18" ht="12.75">
      <c r="B55" s="42">
        <v>34</v>
      </c>
      <c r="C55" s="50"/>
      <c r="D55" s="43">
        <f>'2. Калькулятор баллов'!S40</f>
        <v>0</v>
      </c>
      <c r="E55" s="51"/>
      <c r="F55" s="43">
        <f>'2. Калькулятор баллов'!AK40</f>
        <v>0</v>
      </c>
      <c r="G55" s="51"/>
      <c r="H55" s="43">
        <f>'2. Калькулятор баллов'!BC40</f>
        <v>0</v>
      </c>
      <c r="I55" s="51"/>
      <c r="J55" s="43">
        <f>'2. Калькулятор баллов'!BU40</f>
        <v>0</v>
      </c>
      <c r="K55" s="51"/>
      <c r="L55" s="51"/>
      <c r="M55" s="43">
        <f t="shared" si="0"/>
        <v>0</v>
      </c>
      <c r="O55" s="40" t="str">
        <f t="shared" si="1"/>
        <v> </v>
      </c>
      <c r="P55" s="100">
        <f t="shared" si="2"/>
        <v>0</v>
      </c>
      <c r="Q55" s="100">
        <f t="shared" si="3"/>
        <v>0</v>
      </c>
      <c r="R55" s="100">
        <f t="shared" si="4"/>
        <v>0</v>
      </c>
    </row>
    <row r="56" spans="2:18" ht="12.75">
      <c r="B56" s="42">
        <v>35</v>
      </c>
      <c r="C56" s="50"/>
      <c r="D56" s="43">
        <f>'2. Калькулятор баллов'!S41</f>
        <v>0</v>
      </c>
      <c r="E56" s="51"/>
      <c r="F56" s="43">
        <f>'2. Калькулятор баллов'!AK41</f>
        <v>0</v>
      </c>
      <c r="G56" s="51"/>
      <c r="H56" s="43">
        <f>'2. Калькулятор баллов'!BC41</f>
        <v>0</v>
      </c>
      <c r="I56" s="51"/>
      <c r="J56" s="43">
        <f>'2. Калькулятор баллов'!BU41</f>
        <v>0</v>
      </c>
      <c r="K56" s="51"/>
      <c r="L56" s="51"/>
      <c r="M56" s="43">
        <f t="shared" si="0"/>
        <v>0</v>
      </c>
      <c r="O56" s="40" t="str">
        <f t="shared" si="1"/>
        <v> </v>
      </c>
      <c r="P56" s="100">
        <f t="shared" si="2"/>
        <v>0</v>
      </c>
      <c r="Q56" s="100">
        <f t="shared" si="3"/>
        <v>0</v>
      </c>
      <c r="R56" s="100">
        <f t="shared" si="4"/>
        <v>0</v>
      </c>
    </row>
    <row r="57" spans="2:18" ht="12.75">
      <c r="B57" s="42">
        <v>36</v>
      </c>
      <c r="C57" s="50"/>
      <c r="D57" s="43">
        <f>'2. Калькулятор баллов'!S42</f>
        <v>0</v>
      </c>
      <c r="E57" s="51"/>
      <c r="F57" s="43">
        <f>'2. Калькулятор баллов'!AK42</f>
        <v>0</v>
      </c>
      <c r="G57" s="51"/>
      <c r="H57" s="43">
        <f>'2. Калькулятор баллов'!BC42</f>
        <v>0</v>
      </c>
      <c r="I57" s="51"/>
      <c r="J57" s="43">
        <f>'2. Калькулятор баллов'!BU42</f>
        <v>0</v>
      </c>
      <c r="K57" s="51"/>
      <c r="L57" s="51"/>
      <c r="M57" s="43">
        <f t="shared" si="0"/>
        <v>0</v>
      </c>
      <c r="O57" s="40" t="str">
        <f t="shared" si="1"/>
        <v> </v>
      </c>
      <c r="P57" s="100">
        <f t="shared" si="2"/>
        <v>0</v>
      </c>
      <c r="Q57" s="100">
        <f t="shared" si="3"/>
        <v>0</v>
      </c>
      <c r="R57" s="100">
        <f t="shared" si="4"/>
        <v>0</v>
      </c>
    </row>
    <row r="58" spans="2:18" ht="12.75">
      <c r="B58" s="42">
        <v>37</v>
      </c>
      <c r="C58" s="50"/>
      <c r="D58" s="43">
        <f>'2. Калькулятор баллов'!S43</f>
        <v>0</v>
      </c>
      <c r="E58" s="51"/>
      <c r="F58" s="43">
        <f>'2. Калькулятор баллов'!AK43</f>
        <v>0</v>
      </c>
      <c r="G58" s="51"/>
      <c r="H58" s="43">
        <f>'2. Калькулятор баллов'!BC43</f>
        <v>0</v>
      </c>
      <c r="I58" s="51"/>
      <c r="J58" s="43">
        <f>'2. Калькулятор баллов'!BU43</f>
        <v>0</v>
      </c>
      <c r="K58" s="51"/>
      <c r="L58" s="51"/>
      <c r="M58" s="43">
        <f t="shared" si="0"/>
        <v>0</v>
      </c>
      <c r="O58" s="40" t="str">
        <f t="shared" si="1"/>
        <v> </v>
      </c>
      <c r="P58" s="100">
        <f t="shared" si="2"/>
        <v>0</v>
      </c>
      <c r="Q58" s="100">
        <f t="shared" si="3"/>
        <v>0</v>
      </c>
      <c r="R58" s="100">
        <f t="shared" si="4"/>
        <v>0</v>
      </c>
    </row>
    <row r="59" spans="2:18" ht="12.75">
      <c r="B59" s="42">
        <v>38</v>
      </c>
      <c r="C59" s="50"/>
      <c r="D59" s="43">
        <f>'2. Калькулятор баллов'!S44</f>
        <v>0</v>
      </c>
      <c r="E59" s="51"/>
      <c r="F59" s="43">
        <f>'2. Калькулятор баллов'!AK44</f>
        <v>0</v>
      </c>
      <c r="G59" s="51"/>
      <c r="H59" s="43">
        <f>'2. Калькулятор баллов'!BC44</f>
        <v>0</v>
      </c>
      <c r="I59" s="51"/>
      <c r="J59" s="43">
        <f>'2. Калькулятор баллов'!BU44</f>
        <v>0</v>
      </c>
      <c r="K59" s="51"/>
      <c r="L59" s="51"/>
      <c r="M59" s="43">
        <f t="shared" si="0"/>
        <v>0</v>
      </c>
      <c r="O59" s="40" t="str">
        <f t="shared" si="1"/>
        <v> </v>
      </c>
      <c r="P59" s="100">
        <f t="shared" si="2"/>
        <v>0</v>
      </c>
      <c r="Q59" s="100">
        <f t="shared" si="3"/>
        <v>0</v>
      </c>
      <c r="R59" s="100">
        <f t="shared" si="4"/>
        <v>0</v>
      </c>
    </row>
    <row r="60" spans="2:18" ht="12.75">
      <c r="B60" s="42">
        <v>39</v>
      </c>
      <c r="C60" s="50"/>
      <c r="D60" s="43">
        <f>'2. Калькулятор баллов'!S45</f>
        <v>0</v>
      </c>
      <c r="E60" s="51"/>
      <c r="F60" s="43">
        <f>'2. Калькулятор баллов'!AK45</f>
        <v>0</v>
      </c>
      <c r="G60" s="51"/>
      <c r="H60" s="43">
        <f>'2. Калькулятор баллов'!BC45</f>
        <v>0</v>
      </c>
      <c r="I60" s="51"/>
      <c r="J60" s="43">
        <f>'2. Калькулятор баллов'!BU45</f>
        <v>0</v>
      </c>
      <c r="K60" s="51"/>
      <c r="L60" s="51"/>
      <c r="M60" s="43">
        <f t="shared" si="0"/>
        <v>0</v>
      </c>
      <c r="O60" s="40" t="str">
        <f t="shared" si="1"/>
        <v> </v>
      </c>
      <c r="P60" s="100">
        <f t="shared" si="2"/>
        <v>0</v>
      </c>
      <c r="Q60" s="100">
        <f t="shared" si="3"/>
        <v>0</v>
      </c>
      <c r="R60" s="100">
        <f t="shared" si="4"/>
        <v>0</v>
      </c>
    </row>
    <row r="61" spans="2:15" ht="12.75">
      <c r="B61" s="44"/>
      <c r="C61" s="113"/>
      <c r="D61" s="119">
        <f>SUM(D22:D60)</f>
        <v>0</v>
      </c>
      <c r="E61" s="120"/>
      <c r="F61" s="119">
        <f>SUM(F22:F60)</f>
        <v>0</v>
      </c>
      <c r="G61" s="120"/>
      <c r="H61" s="119">
        <f>SUM(H22:H60)</f>
        <v>0</v>
      </c>
      <c r="I61" s="120"/>
      <c r="J61" s="119">
        <f>SUM(J22:J60)</f>
        <v>0</v>
      </c>
      <c r="K61" s="115"/>
      <c r="L61" s="115"/>
      <c r="M61" s="114"/>
      <c r="O61" s="40"/>
    </row>
    <row r="63" spans="2:14" ht="15">
      <c r="B63" s="112" t="s">
        <v>18</v>
      </c>
      <c r="E63" s="155"/>
      <c r="F63" s="155"/>
      <c r="G63" s="155"/>
      <c r="H63" s="36"/>
      <c r="I63" s="44"/>
      <c r="J63" s="52" t="s">
        <v>19</v>
      </c>
      <c r="K63" s="155"/>
      <c r="L63" s="155"/>
      <c r="M63" s="52" t="s">
        <v>98</v>
      </c>
      <c r="N63" s="44"/>
    </row>
    <row r="64" spans="3:11" ht="9.75" customHeight="1">
      <c r="C64" s="45" t="s">
        <v>20</v>
      </c>
      <c r="D64" s="46"/>
      <c r="E64" s="153" t="s">
        <v>21</v>
      </c>
      <c r="F64" s="153"/>
      <c r="G64" s="153"/>
      <c r="J64" s="154"/>
      <c r="K64" s="154"/>
    </row>
    <row r="65" ht="15">
      <c r="B65" s="112" t="s">
        <v>22</v>
      </c>
    </row>
    <row r="66" spans="2:13" ht="15.75" customHeight="1">
      <c r="B66" s="112" t="s">
        <v>56</v>
      </c>
      <c r="E66" s="155"/>
      <c r="F66" s="155"/>
      <c r="G66" s="155"/>
      <c r="H66" s="36"/>
      <c r="I66" s="44"/>
      <c r="J66" s="52" t="s">
        <v>19</v>
      </c>
      <c r="K66" s="155"/>
      <c r="L66" s="155"/>
      <c r="M66" s="52" t="s">
        <v>98</v>
      </c>
    </row>
    <row r="67" spans="3:11" ht="9" customHeight="1">
      <c r="C67" s="45" t="s">
        <v>20</v>
      </c>
      <c r="D67" s="46"/>
      <c r="E67" s="153" t="s">
        <v>21</v>
      </c>
      <c r="F67" s="153"/>
      <c r="G67" s="153"/>
      <c r="J67" s="154"/>
      <c r="K67" s="154"/>
    </row>
  </sheetData>
  <sheetProtection password="C6BF" sheet="1" objects="1" scenarios="1"/>
  <mergeCells count="40">
    <mergeCell ref="B14:B20"/>
    <mergeCell ref="C14:C20"/>
    <mergeCell ref="D18:D20"/>
    <mergeCell ref="E18:E20"/>
    <mergeCell ref="D14:K14"/>
    <mergeCell ref="D15:E15"/>
    <mergeCell ref="F15:G15"/>
    <mergeCell ref="H15:I15"/>
    <mergeCell ref="F16:G16"/>
    <mergeCell ref="F17:G17"/>
    <mergeCell ref="H16:I16"/>
    <mergeCell ref="D8:G8"/>
    <mergeCell ref="F18:F20"/>
    <mergeCell ref="G18:G20"/>
    <mergeCell ref="H18:H20"/>
    <mergeCell ref="I18:I20"/>
    <mergeCell ref="H17:I17"/>
    <mergeCell ref="D16:E16"/>
    <mergeCell ref="D17:E17"/>
    <mergeCell ref="M14:M20"/>
    <mergeCell ref="J16:K16"/>
    <mergeCell ref="J17:K17"/>
    <mergeCell ref="L14:L20"/>
    <mergeCell ref="J15:K15"/>
    <mergeCell ref="J18:J20"/>
    <mergeCell ref="K18:K20"/>
    <mergeCell ref="B1:M1"/>
    <mergeCell ref="D7:M7"/>
    <mergeCell ref="D9:M9"/>
    <mergeCell ref="B3:M3"/>
    <mergeCell ref="B6:M6"/>
    <mergeCell ref="C5:M5"/>
    <mergeCell ref="E67:G67"/>
    <mergeCell ref="J67:K67"/>
    <mergeCell ref="E63:G63"/>
    <mergeCell ref="K63:L63"/>
    <mergeCell ref="E64:G64"/>
    <mergeCell ref="E66:G66"/>
    <mergeCell ref="K66:L66"/>
    <mergeCell ref="J64:K64"/>
  </mergeCells>
  <conditionalFormatting sqref="F22">
    <cfRule type="cellIs" priority="1" dxfId="0" operator="equal" stopIfTrue="1">
      <formula>$P$22</formula>
    </cfRule>
  </conditionalFormatting>
  <conditionalFormatting sqref="H22">
    <cfRule type="cellIs" priority="2" dxfId="0" operator="equal" stopIfTrue="1">
      <formula>$Q$22</formula>
    </cfRule>
  </conditionalFormatting>
  <conditionalFormatting sqref="J22">
    <cfRule type="cellIs" priority="3" dxfId="0" operator="equal" stopIfTrue="1">
      <formula>$R$22</formula>
    </cfRule>
  </conditionalFormatting>
  <conditionalFormatting sqref="H23:H60">
    <cfRule type="cellIs" priority="4" dxfId="0" operator="equal" stopIfTrue="1">
      <formula>Q23</formula>
    </cfRule>
  </conditionalFormatting>
  <conditionalFormatting sqref="F23:F60">
    <cfRule type="cellIs" priority="5" dxfId="0" operator="equal" stopIfTrue="1">
      <formula>P23</formula>
    </cfRule>
  </conditionalFormatting>
  <conditionalFormatting sqref="J23:J60">
    <cfRule type="cellIs" priority="6" dxfId="0" operator="equal" stopIfTrue="1">
      <formula>R23</formula>
    </cfRule>
  </conditionalFormatting>
  <dataValidations count="1">
    <dataValidation type="list" allowBlank="1" showInputMessage="1" showErrorMessage="1" sqref="E12">
      <formula1>$O$8:$O$9</formula1>
    </dataValidation>
  </dataValidations>
  <printOptions/>
  <pageMargins left="0.47" right="0.21" top="0.36" bottom="0.52" header="0.5" footer="0.5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BX45"/>
  <sheetViews>
    <sheetView showGridLine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7" sqref="T7"/>
    </sheetView>
  </sheetViews>
  <sheetFormatPr defaultColWidth="9.00390625" defaultRowHeight="12.75"/>
  <cols>
    <col min="1" max="1" width="2.875" style="1" customWidth="1"/>
    <col min="2" max="2" width="3.375" style="1" customWidth="1"/>
    <col min="3" max="3" width="34.75390625" style="1" customWidth="1"/>
    <col min="4" max="18" width="5.25390625" style="19" customWidth="1"/>
    <col min="19" max="19" width="8.125" style="19" customWidth="1"/>
    <col min="20" max="20" width="5.25390625" style="19" customWidth="1"/>
    <col min="21" max="21" width="3.25390625" style="1" customWidth="1"/>
    <col min="22" max="36" width="5.25390625" style="19" customWidth="1"/>
    <col min="37" max="37" width="8.00390625" style="19" customWidth="1"/>
    <col min="38" max="38" width="5.25390625" style="19" customWidth="1"/>
    <col min="39" max="39" width="3.25390625" style="1" customWidth="1"/>
    <col min="40" max="54" width="5.25390625" style="19" customWidth="1"/>
    <col min="55" max="55" width="8.375" style="19" customWidth="1"/>
    <col min="56" max="56" width="5.25390625" style="19" customWidth="1"/>
    <col min="57" max="57" width="3.00390625" style="1" customWidth="1"/>
    <col min="58" max="72" width="5.25390625" style="19" customWidth="1"/>
    <col min="73" max="73" width="8.25390625" style="19" customWidth="1"/>
    <col min="74" max="74" width="5.25390625" style="19" customWidth="1"/>
    <col min="75" max="75" width="4.25390625" style="1" customWidth="1"/>
    <col min="76" max="76" width="5.75390625" style="1" customWidth="1"/>
    <col min="77" max="16384" width="9.125" style="1" customWidth="1"/>
  </cols>
  <sheetData>
    <row r="1" spans="4:74" s="20" customFormat="1" ht="9.75" customHeight="1">
      <c r="D1" s="218" t="s">
        <v>60</v>
      </c>
      <c r="E1" s="219"/>
      <c r="F1" s="219"/>
      <c r="G1" s="219"/>
      <c r="H1" s="219"/>
      <c r="I1" s="219"/>
      <c r="J1" s="219"/>
      <c r="K1" s="219"/>
      <c r="L1" s="219"/>
      <c r="M1" s="219"/>
      <c r="N1" s="140"/>
      <c r="O1" s="131"/>
      <c r="P1" s="131"/>
      <c r="Q1" s="131"/>
      <c r="R1" s="131"/>
      <c r="S1" s="131"/>
      <c r="T1" s="131"/>
      <c r="U1" s="21"/>
      <c r="V1" s="218" t="s">
        <v>61</v>
      </c>
      <c r="W1" s="219"/>
      <c r="X1" s="219"/>
      <c r="Y1" s="219"/>
      <c r="Z1" s="219"/>
      <c r="AA1" s="219"/>
      <c r="AB1" s="219"/>
      <c r="AC1" s="219"/>
      <c r="AD1" s="219"/>
      <c r="AE1" s="219"/>
      <c r="AG1" s="131"/>
      <c r="AH1" s="131"/>
      <c r="AI1" s="131"/>
      <c r="AJ1" s="131"/>
      <c r="AK1" s="130"/>
      <c r="AL1" s="130"/>
      <c r="AM1" s="21"/>
      <c r="AN1" s="218" t="s">
        <v>62</v>
      </c>
      <c r="AO1" s="219"/>
      <c r="AP1" s="219"/>
      <c r="AQ1" s="219"/>
      <c r="AR1" s="219"/>
      <c r="AS1" s="219"/>
      <c r="AT1" s="219"/>
      <c r="AU1" s="219"/>
      <c r="AV1" s="219"/>
      <c r="AW1" s="219"/>
      <c r="AY1" s="131"/>
      <c r="AZ1" s="131"/>
      <c r="BA1" s="131"/>
      <c r="BB1" s="131"/>
      <c r="BC1" s="130"/>
      <c r="BD1" s="130"/>
      <c r="BE1" s="21"/>
      <c r="BF1" s="218" t="s">
        <v>63</v>
      </c>
      <c r="BG1" s="219"/>
      <c r="BH1" s="219"/>
      <c r="BI1" s="219"/>
      <c r="BJ1" s="219"/>
      <c r="BK1" s="219"/>
      <c r="BL1" s="219"/>
      <c r="BM1" s="219"/>
      <c r="BN1" s="219"/>
      <c r="BO1" s="219"/>
      <c r="BQ1" s="131"/>
      <c r="BR1" s="131"/>
      <c r="BS1" s="131"/>
      <c r="BT1" s="131"/>
      <c r="BU1" s="130"/>
      <c r="BV1" s="130"/>
    </row>
    <row r="2" spans="4:75" s="20" customFormat="1" ht="21" thickBot="1"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 t="s">
        <v>116</v>
      </c>
      <c r="O2" s="221"/>
      <c r="P2" s="221"/>
      <c r="Q2" s="221"/>
      <c r="R2" s="221"/>
      <c r="S2" s="221"/>
      <c r="T2" s="139">
        <v>2</v>
      </c>
      <c r="U2" s="85">
        <f>'1. Ведомость текущ. усп-ти'!E11</f>
        <v>0</v>
      </c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1" t="s">
        <v>116</v>
      </c>
      <c r="AG2" s="221"/>
      <c r="AH2" s="221"/>
      <c r="AI2" s="221"/>
      <c r="AJ2" s="221"/>
      <c r="AK2" s="221"/>
      <c r="AL2" s="139">
        <v>2</v>
      </c>
      <c r="AM2" s="85">
        <f>'1. Ведомость текущ. усп-ти'!G11</f>
        <v>0</v>
      </c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1" t="s">
        <v>116</v>
      </c>
      <c r="AY2" s="221"/>
      <c r="AZ2" s="221"/>
      <c r="BA2" s="221"/>
      <c r="BB2" s="221"/>
      <c r="BC2" s="221"/>
      <c r="BD2" s="139">
        <v>2</v>
      </c>
      <c r="BE2" s="85">
        <f>'1. Ведомость текущ. усп-ти'!I11</f>
        <v>0</v>
      </c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1" t="s">
        <v>116</v>
      </c>
      <c r="BQ2" s="221"/>
      <c r="BR2" s="221"/>
      <c r="BS2" s="221"/>
      <c r="BT2" s="221"/>
      <c r="BU2" s="221"/>
      <c r="BV2" s="139">
        <v>2</v>
      </c>
      <c r="BW2" s="86">
        <f>'1. Ведомость текущ. усп-ти'!K11</f>
        <v>0</v>
      </c>
    </row>
    <row r="3" spans="2:76" s="20" customFormat="1" ht="12.75" customHeight="1" thickBot="1">
      <c r="B3" s="191" t="s">
        <v>0</v>
      </c>
      <c r="C3" s="191" t="s">
        <v>4</v>
      </c>
      <c r="D3" s="185" t="s">
        <v>23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7"/>
      <c r="S3" s="188" t="s">
        <v>121</v>
      </c>
      <c r="T3" s="188" t="s">
        <v>40</v>
      </c>
      <c r="V3" s="182" t="s">
        <v>23</v>
      </c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4"/>
      <c r="AK3" s="179" t="s">
        <v>121</v>
      </c>
      <c r="AL3" s="179" t="s">
        <v>40</v>
      </c>
      <c r="AN3" s="197" t="s">
        <v>23</v>
      </c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9"/>
      <c r="BC3" s="200" t="s">
        <v>121</v>
      </c>
      <c r="BD3" s="200" t="s">
        <v>40</v>
      </c>
      <c r="BF3" s="209" t="s">
        <v>23</v>
      </c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1"/>
      <c r="BU3" s="212" t="s">
        <v>121</v>
      </c>
      <c r="BV3" s="212" t="s">
        <v>40</v>
      </c>
      <c r="BX3" s="206" t="s">
        <v>91</v>
      </c>
    </row>
    <row r="4" spans="2:76" s="20" customFormat="1" ht="12.75" customHeight="1">
      <c r="B4" s="192"/>
      <c r="C4" s="192"/>
      <c r="D4" s="175" t="s">
        <v>24</v>
      </c>
      <c r="E4" s="151"/>
      <c r="F4" s="151"/>
      <c r="G4" s="151"/>
      <c r="H4" s="151"/>
      <c r="I4" s="151"/>
      <c r="J4" s="151"/>
      <c r="K4" s="176"/>
      <c r="L4" s="175" t="s">
        <v>25</v>
      </c>
      <c r="M4" s="151"/>
      <c r="N4" s="151"/>
      <c r="O4" s="151"/>
      <c r="P4" s="151"/>
      <c r="Q4" s="151"/>
      <c r="R4" s="176"/>
      <c r="S4" s="189"/>
      <c r="T4" s="189"/>
      <c r="V4" s="194" t="s">
        <v>24</v>
      </c>
      <c r="W4" s="195"/>
      <c r="X4" s="195"/>
      <c r="Y4" s="195"/>
      <c r="Z4" s="195"/>
      <c r="AA4" s="195"/>
      <c r="AB4" s="195"/>
      <c r="AC4" s="196"/>
      <c r="AD4" s="194" t="s">
        <v>25</v>
      </c>
      <c r="AE4" s="195"/>
      <c r="AF4" s="195"/>
      <c r="AG4" s="195"/>
      <c r="AH4" s="195"/>
      <c r="AI4" s="195"/>
      <c r="AJ4" s="196"/>
      <c r="AK4" s="180"/>
      <c r="AL4" s="180"/>
      <c r="AN4" s="203" t="s">
        <v>24</v>
      </c>
      <c r="AO4" s="204"/>
      <c r="AP4" s="204"/>
      <c r="AQ4" s="204"/>
      <c r="AR4" s="204"/>
      <c r="AS4" s="204"/>
      <c r="AT4" s="204"/>
      <c r="AU4" s="205"/>
      <c r="AV4" s="203" t="s">
        <v>25</v>
      </c>
      <c r="AW4" s="204"/>
      <c r="AX4" s="204"/>
      <c r="AY4" s="204"/>
      <c r="AZ4" s="204"/>
      <c r="BA4" s="204"/>
      <c r="BB4" s="205"/>
      <c r="BC4" s="201"/>
      <c r="BD4" s="201"/>
      <c r="BF4" s="215" t="s">
        <v>24</v>
      </c>
      <c r="BG4" s="216"/>
      <c r="BH4" s="216"/>
      <c r="BI4" s="216"/>
      <c r="BJ4" s="216"/>
      <c r="BK4" s="216"/>
      <c r="BL4" s="216"/>
      <c r="BM4" s="217"/>
      <c r="BN4" s="215" t="s">
        <v>25</v>
      </c>
      <c r="BO4" s="216"/>
      <c r="BP4" s="216"/>
      <c r="BQ4" s="216"/>
      <c r="BR4" s="216"/>
      <c r="BS4" s="216"/>
      <c r="BT4" s="217"/>
      <c r="BU4" s="213"/>
      <c r="BV4" s="213"/>
      <c r="BX4" s="207"/>
    </row>
    <row r="5" spans="2:76" s="20" customFormat="1" ht="111" customHeight="1" thickBot="1">
      <c r="B5" s="193"/>
      <c r="C5" s="193"/>
      <c r="D5" s="22" t="s">
        <v>26</v>
      </c>
      <c r="E5" s="23" t="s">
        <v>117</v>
      </c>
      <c r="F5" s="23" t="s">
        <v>27</v>
      </c>
      <c r="G5" s="23" t="s">
        <v>28</v>
      </c>
      <c r="H5" s="23" t="s">
        <v>29</v>
      </c>
      <c r="I5" s="23" t="s">
        <v>30</v>
      </c>
      <c r="J5" s="23" t="s">
        <v>31</v>
      </c>
      <c r="K5" s="24" t="s">
        <v>32</v>
      </c>
      <c r="L5" s="132" t="s">
        <v>33</v>
      </c>
      <c r="M5" s="133" t="s">
        <v>34</v>
      </c>
      <c r="N5" s="133" t="s">
        <v>35</v>
      </c>
      <c r="O5" s="133" t="s">
        <v>36</v>
      </c>
      <c r="P5" s="133" t="s">
        <v>37</v>
      </c>
      <c r="Q5" s="133" t="s">
        <v>38</v>
      </c>
      <c r="R5" s="134" t="s">
        <v>39</v>
      </c>
      <c r="S5" s="190"/>
      <c r="T5" s="190"/>
      <c r="V5" s="25" t="s">
        <v>26</v>
      </c>
      <c r="W5" s="26" t="s">
        <v>117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7" t="s">
        <v>32</v>
      </c>
      <c r="AD5" s="25" t="s">
        <v>33</v>
      </c>
      <c r="AE5" s="26" t="s">
        <v>34</v>
      </c>
      <c r="AF5" s="26" t="s">
        <v>35</v>
      </c>
      <c r="AG5" s="26" t="s">
        <v>36</v>
      </c>
      <c r="AH5" s="26" t="s">
        <v>37</v>
      </c>
      <c r="AI5" s="26" t="s">
        <v>38</v>
      </c>
      <c r="AJ5" s="27" t="s">
        <v>39</v>
      </c>
      <c r="AK5" s="181"/>
      <c r="AL5" s="181"/>
      <c r="AN5" s="28" t="s">
        <v>26</v>
      </c>
      <c r="AO5" s="29" t="s">
        <v>117</v>
      </c>
      <c r="AP5" s="29" t="s">
        <v>27</v>
      </c>
      <c r="AQ5" s="29" t="s">
        <v>28</v>
      </c>
      <c r="AR5" s="29" t="s">
        <v>29</v>
      </c>
      <c r="AS5" s="29" t="s">
        <v>30</v>
      </c>
      <c r="AT5" s="29" t="s">
        <v>31</v>
      </c>
      <c r="AU5" s="30" t="s">
        <v>32</v>
      </c>
      <c r="AV5" s="28" t="s">
        <v>33</v>
      </c>
      <c r="AW5" s="29" t="s">
        <v>34</v>
      </c>
      <c r="AX5" s="29" t="s">
        <v>35</v>
      </c>
      <c r="AY5" s="29" t="s">
        <v>36</v>
      </c>
      <c r="AZ5" s="29" t="s">
        <v>37</v>
      </c>
      <c r="BA5" s="29" t="s">
        <v>38</v>
      </c>
      <c r="BB5" s="30" t="s">
        <v>39</v>
      </c>
      <c r="BC5" s="202"/>
      <c r="BD5" s="202"/>
      <c r="BF5" s="31" t="s">
        <v>26</v>
      </c>
      <c r="BG5" s="32" t="s">
        <v>117</v>
      </c>
      <c r="BH5" s="32" t="s">
        <v>27</v>
      </c>
      <c r="BI5" s="32" t="s">
        <v>28</v>
      </c>
      <c r="BJ5" s="32" t="s">
        <v>29</v>
      </c>
      <c r="BK5" s="32" t="s">
        <v>30</v>
      </c>
      <c r="BL5" s="32" t="s">
        <v>31</v>
      </c>
      <c r="BM5" s="33" t="s">
        <v>32</v>
      </c>
      <c r="BN5" s="31" t="s">
        <v>33</v>
      </c>
      <c r="BO5" s="32" t="s">
        <v>34</v>
      </c>
      <c r="BP5" s="32" t="s">
        <v>35</v>
      </c>
      <c r="BQ5" s="32" t="s">
        <v>36</v>
      </c>
      <c r="BR5" s="32" t="s">
        <v>37</v>
      </c>
      <c r="BS5" s="32" t="s">
        <v>38</v>
      </c>
      <c r="BT5" s="33" t="s">
        <v>39</v>
      </c>
      <c r="BU5" s="214"/>
      <c r="BV5" s="214"/>
      <c r="BX5" s="207"/>
    </row>
    <row r="6" spans="2:76" ht="12.75" customHeight="1" thickBot="1">
      <c r="B6" s="177" t="s">
        <v>41</v>
      </c>
      <c r="C6" s="178"/>
      <c r="D6" s="82" t="s">
        <v>65</v>
      </c>
      <c r="E6" s="75"/>
      <c r="F6" s="75"/>
      <c r="G6" s="75"/>
      <c r="H6" s="75"/>
      <c r="I6" s="75"/>
      <c r="J6" s="75"/>
      <c r="K6" s="76"/>
      <c r="L6" s="74"/>
      <c r="M6" s="75"/>
      <c r="N6" s="75"/>
      <c r="O6" s="75"/>
      <c r="P6" s="75"/>
      <c r="Q6" s="75"/>
      <c r="R6" s="136"/>
      <c r="S6" s="80">
        <f>IF(SUM(E6:R6)&lt;&gt;'1. Ведомость текущ. усп-ти'!E11,"ЛОЖЬ",SUM(E6:R6))</f>
        <v>0</v>
      </c>
      <c r="T6" s="5"/>
      <c r="U6" s="6"/>
      <c r="V6" s="83" t="s">
        <v>65</v>
      </c>
      <c r="W6" s="3"/>
      <c r="X6" s="3"/>
      <c r="Y6" s="3"/>
      <c r="Z6" s="3"/>
      <c r="AA6" s="3"/>
      <c r="AB6" s="3"/>
      <c r="AC6" s="4"/>
      <c r="AD6" s="2"/>
      <c r="AE6" s="3"/>
      <c r="AF6" s="3"/>
      <c r="AG6" s="3"/>
      <c r="AH6" s="3"/>
      <c r="AI6" s="3"/>
      <c r="AJ6" s="4"/>
      <c r="AK6" s="84">
        <f>IF((SUM(W6:AJ6)+'1. Ведомость текущ. усп-ти'!E11)&lt;&gt;'1. Ведомость текущ. усп-ти'!G11,"ЛОЖЬ",SUM(W6:AJ6)+'1. Ведомость текущ. усп-ти'!E11)</f>
        <v>0</v>
      </c>
      <c r="AL6" s="5"/>
      <c r="AM6" s="6"/>
      <c r="AN6" s="83" t="s">
        <v>65</v>
      </c>
      <c r="AO6" s="3"/>
      <c r="AP6" s="3"/>
      <c r="AQ6" s="3"/>
      <c r="AR6" s="3"/>
      <c r="AS6" s="3"/>
      <c r="AT6" s="3"/>
      <c r="AU6" s="4"/>
      <c r="AV6" s="2"/>
      <c r="AW6" s="3"/>
      <c r="AX6" s="3"/>
      <c r="AY6" s="3"/>
      <c r="AZ6" s="3"/>
      <c r="BA6" s="3"/>
      <c r="BB6" s="4"/>
      <c r="BC6" s="81">
        <f>IF((SUM(AO6:BB6)+'1. Ведомость текущ. усп-ти'!G11)&lt;&gt;'1. Ведомость текущ. усп-ти'!I11,"ЛОЖЬ",SUM(AO6:BB6)+'1. Ведомость текущ. усп-ти'!G11)</f>
        <v>0</v>
      </c>
      <c r="BD6" s="5"/>
      <c r="BE6" s="6"/>
      <c r="BF6" s="82" t="s">
        <v>65</v>
      </c>
      <c r="BG6" s="75"/>
      <c r="BH6" s="75"/>
      <c r="BI6" s="75"/>
      <c r="BJ6" s="75"/>
      <c r="BK6" s="75"/>
      <c r="BL6" s="75"/>
      <c r="BM6" s="76"/>
      <c r="BN6" s="74"/>
      <c r="BO6" s="75"/>
      <c r="BP6" s="75"/>
      <c r="BQ6" s="75"/>
      <c r="BR6" s="75"/>
      <c r="BS6" s="75"/>
      <c r="BT6" s="76"/>
      <c r="BU6" s="81">
        <f>IF((SUM(BG6:BT6)+'1. Ведомость текущ. усп-ти'!I11)&lt;&gt;'1. Ведомость текущ. усп-ти'!K11,"ЛОЖЬ",SUM(BG6:BT6)+'1. Ведомость текущ. усп-ти'!I11)</f>
        <v>0</v>
      </c>
      <c r="BV6" s="5"/>
      <c r="BX6" s="208"/>
    </row>
    <row r="7" spans="2:76" ht="12.75">
      <c r="B7" s="7">
        <v>1</v>
      </c>
      <c r="C7" s="53">
        <f>IF('1. Ведомость текущ. усп-ти'!C22=0,"",'1. Ведомость текущ. усп-ти'!C22)</f>
      </c>
      <c r="D7" s="65" t="s">
        <v>65</v>
      </c>
      <c r="E7" s="66"/>
      <c r="F7" s="66"/>
      <c r="G7" s="66"/>
      <c r="H7" s="66"/>
      <c r="I7" s="66"/>
      <c r="J7" s="66"/>
      <c r="K7" s="67"/>
      <c r="L7" s="65"/>
      <c r="M7" s="66"/>
      <c r="N7" s="66"/>
      <c r="O7" s="66"/>
      <c r="P7" s="66"/>
      <c r="Q7" s="66"/>
      <c r="R7" s="77"/>
      <c r="S7" s="62">
        <f>E7/T$2*E$6+F7/5*F$6+G7/5*G$6+H7/5*H$6+I7/5*I$6+J7/5*J$6+K7/5*K$6+L7/5*L$6+M7/5*M$6+N7/5*N$6+O7/5*O$6+P7/5*P$6+Q7/5*Q$6+R7/5*R$6</f>
        <v>0</v>
      </c>
      <c r="T7" s="135" t="e">
        <f>IF(100/'1. Ведомость текущ. усп-ти'!E$11*S7&lt;33.3,2,IF(AND(100/'1. Ведомость текущ. усп-ти'!E$11*S7&gt;=33.3,100/'1. Ведомость текущ. усп-ти'!E$11*S7&lt;50),"2+",IF(AND(100/'1. Ведомость текущ. усп-ти'!E$11*S7&gt;=50,100/'1. Ведомость текущ. усп-ти'!E$11*S7&lt;60),3,IF(AND(100/'1. Ведомость текущ. усп-ти'!E$11*S7&gt;=60,100/'1. Ведомость текущ. усп-ти'!E$11*S7&lt;70),"3+",IF(AND(100/'1. Ведомость текущ. усп-ти'!E$11*S7&gt;=70,100/'1. Ведомость текущ. усп-ти'!E$11*S7&lt;85),4,IF(AND(100/'1. Ведомость текущ. усп-ти'!E$11*S7&gt;=85,100/'1. Ведомость текущ. усп-ти'!E$11*S7&lt;95),5,IF(AND(100/'1. Ведомость текущ. усп-ти'!E$11*S7&gt;=95,100/'1. Ведомость текущ. усп-ти'!E$11*S7&lt;=100),"5+","Ошибка")))))))</f>
        <v>#DIV/0!</v>
      </c>
      <c r="V7" s="8"/>
      <c r="W7" s="9"/>
      <c r="X7" s="9"/>
      <c r="Y7" s="9"/>
      <c r="Z7" s="9"/>
      <c r="AA7" s="9"/>
      <c r="AB7" s="9"/>
      <c r="AC7" s="10"/>
      <c r="AD7" s="8"/>
      <c r="AE7" s="9"/>
      <c r="AF7" s="9"/>
      <c r="AG7" s="9"/>
      <c r="AH7" s="9"/>
      <c r="AI7" s="9"/>
      <c r="AJ7" s="56"/>
      <c r="AK7" s="62">
        <f>V7+W7/AL$2*W$6+X7/5*X$6+Y7/5*Y$6+Z7/5*Z$6+AA7/5*AA$6+AB7/5*AB$6+AC7/5*AC$6+AD7/5*AD$6+AE7/5*AE$6+AF7/5*AF$6+AG7/5*AG$6+AH7/5*AH$6+AI7/5*AI$6+AJ7/5*AJ$6+S7</f>
        <v>0</v>
      </c>
      <c r="AL7" s="59" t="e">
        <f>IF(100/'1. Ведомость текущ. усп-ти'!G$11*AK7&lt;33.3,2,IF(AND(100/'1. Ведомость текущ. усп-ти'!G$11*AK7&gt;=33.3,100/'1. Ведомость текущ. усп-ти'!G$11*AK7&lt;50),"2+",IF(AND(100/'1. Ведомость текущ. усп-ти'!G$11*AK7&gt;=50,100/'1. Ведомость текущ. усп-ти'!G$11*AK7&lt;60),3,IF(AND(100/'1. Ведомость текущ. усп-ти'!G$11*AK7&gt;=60,100/'1. Ведомость текущ. усп-ти'!G$11*AK7&lt;70),"3+",IF(AND(100/'1. Ведомость текущ. усп-ти'!G$11*AK7&gt;=70,100/'1. Ведомость текущ. усп-ти'!G$11*AK7&lt;85),4,IF(AND(100/'1. Ведомость текущ. усп-ти'!G$11*AK7&gt;=85,100/'1. Ведомость текущ. усп-ти'!G$11*AK7&lt;95),5,IF(AND(100/'1. Ведомость текущ. усп-ти'!G$11*AK7&gt;=95,100/'1. Ведомость текущ. усп-ти'!G$11*AK7&lt;=100),"5+","Ошибка")))))))</f>
        <v>#DIV/0!</v>
      </c>
      <c r="AN7" s="8"/>
      <c r="AO7" s="9"/>
      <c r="AP7" s="9"/>
      <c r="AQ7" s="9"/>
      <c r="AR7" s="9"/>
      <c r="AS7" s="9"/>
      <c r="AT7" s="9"/>
      <c r="AU7" s="10"/>
      <c r="AV7" s="8"/>
      <c r="AW7" s="9"/>
      <c r="AX7" s="9"/>
      <c r="AY7" s="9"/>
      <c r="AZ7" s="9"/>
      <c r="BA7" s="9"/>
      <c r="BB7" s="56"/>
      <c r="BC7" s="62">
        <f>AN7+AO7/BD$2*AO$6+AP7/5*AP$6+AQ7/5*AQ$6+AR7/5*AR$6+AS7/5*AS$6+AT7/5*AT$6+AU7/5*AU$6+AV7/5*AV$6+AW7/5*AW$6+AX7/5*AX$6+AY7/5*AY$6+AZ7/5*AZ$6+BA7/5*BA$6+BB7/5*BB$6+AK7</f>
        <v>0</v>
      </c>
      <c r="BD7" s="59" t="e">
        <f>IF(100/'1. Ведомость текущ. усп-ти'!I$11*BC7&lt;33.3,2,IF(AND(100/'1. Ведомость текущ. усп-ти'!I$11*BC7&gt;=33.3,100/'1. Ведомость текущ. усп-ти'!I$11*BC7&lt;50),"2+",IF(AND(100/'1. Ведомость текущ. усп-ти'!I$11*BC7&gt;=50,100/'1. Ведомость текущ. усп-ти'!I$11*BC7&lt;60),3,IF(AND(100/'1. Ведомость текущ. усп-ти'!I$11*BC7&gt;=60,100/'1. Ведомость текущ. усп-ти'!I$11*BC7&lt;70),"3+",IF(AND(100/'1. Ведомость текущ. усп-ти'!I$11*BC7&gt;=70,100/'1. Ведомость текущ. усп-ти'!I$11*BC7&lt;85),4,IF(AND(100/'1. Ведомость текущ. усп-ти'!I$11*BC7&gt;=85,100/'1. Ведомость текущ. усп-ти'!I$11*BC7&lt;95),5,IF(AND(100/'1. Ведомость текущ. усп-ти'!I$11*BC7&gt;=95,100/'1. Ведомость текущ. усп-ти'!I$11*BC7&lt;=100),"5+","Ошибка")))))))</f>
        <v>#DIV/0!</v>
      </c>
      <c r="BF7" s="8"/>
      <c r="BG7" s="66"/>
      <c r="BH7" s="66"/>
      <c r="BI7" s="66"/>
      <c r="BJ7" s="66"/>
      <c r="BK7" s="66"/>
      <c r="BL7" s="66"/>
      <c r="BM7" s="67"/>
      <c r="BN7" s="65"/>
      <c r="BO7" s="66"/>
      <c r="BP7" s="66"/>
      <c r="BQ7" s="66"/>
      <c r="BR7" s="66"/>
      <c r="BS7" s="66"/>
      <c r="BT7" s="77"/>
      <c r="BU7" s="62">
        <f>BF7+BG7/BV$2*BG$6+BH7/5*BH$6+BI7/5*BI$6+BJ7/5*BJ$6+BK7/5*BK$6+BL7/5*BL$6+BM7/5*BM$6+BN7/5*BN$6+BO7/5*BO$6+BP7/5*BP$6+BQ7/5*BQ$6+BR7/5*BR$6+BS7/5*BS$6+BT7/5*BT$6+BC7</f>
        <v>0</v>
      </c>
      <c r="BV7" s="59" t="e">
        <f>IF(100/'1. Ведомость текущ. усп-ти'!K$11*BU7&lt;33.3,2,IF(AND(100/'1. Ведомость текущ. усп-ти'!K$11*BU7&gt;=33.3,100/'1. Ведомость текущ. усп-ти'!K$11*BU7&lt;50),"2+",IF(AND(100/'1. Ведомость текущ. усп-ти'!K$11*BU7&gt;=50,100/'1. Ведомость текущ. усп-ти'!K$11*BU7&lt;60),3,IF(AND(100/'1. Ведомость текущ. усп-ти'!K$11*BU7&gt;=60,100/'1. Ведомость текущ. усп-ти'!K$11*BU7&lt;70),"3+",IF(AND(100/'1. Ведомость текущ. усп-ти'!K$11*BU7&gt;=70,100/'1. Ведомость текущ. усп-ти'!K$11*BU7&lt;85),4,IF(AND(100/'1. Ведомость текущ. усп-ти'!K$11*BU7&gt;=85,100/'1. Ведомость текущ. усп-ти'!K$11*BU7&lt;95),5,IF(AND(100/'1. Ведомость текущ. усп-ти'!K$11*BU7&gt;=95,100/'1. Ведомость текущ. усп-ти'!K$11*BU7&lt;=100),"5+","Ошибка")))))))</f>
        <v>#DIV/0!</v>
      </c>
      <c r="BX7" s="104">
        <f>IF(BU7&lt;33.3,2,IF(BU7&lt;50,"2+",IF(BU7&lt;60,3,IF(BU7&lt;70,"3+",IF(BU7&lt;85,4,IF(BU7&lt;95,5,IF(BU7&lt;=100,"5+","Ошибка")))))))</f>
        <v>2</v>
      </c>
    </row>
    <row r="8" spans="2:76" ht="12.75">
      <c r="B8" s="11">
        <v>2</v>
      </c>
      <c r="C8" s="54">
        <f>IF('1. Ведомость текущ. усп-ти'!C23=0,"",'1. Ведомость текущ. усп-ти'!C23)</f>
      </c>
      <c r="D8" s="68" t="s">
        <v>65</v>
      </c>
      <c r="E8" s="69"/>
      <c r="F8" s="69"/>
      <c r="G8" s="69"/>
      <c r="H8" s="69"/>
      <c r="I8" s="69"/>
      <c r="J8" s="69"/>
      <c r="K8" s="70"/>
      <c r="L8" s="68"/>
      <c r="M8" s="69"/>
      <c r="N8" s="69"/>
      <c r="O8" s="69"/>
      <c r="P8" s="69"/>
      <c r="Q8" s="69"/>
      <c r="R8" s="78"/>
      <c r="S8" s="137">
        <f aca="true" t="shared" si="0" ref="S8:S45">E8/T$2*E$6+F8/5*F$6+G8/5*G$6+H8/5*H$6+I8/5*I$6+J8/5*J$6+K8/5*K$6+L8/5*L$6+M8/5*M$6+N8/5*N$6+O8/5*O$6+P8/5*P$6+Q8/5*Q$6+R8/5*R$6</f>
        <v>0</v>
      </c>
      <c r="T8" s="60" t="e">
        <f>IF(100/'1. Ведомость текущ. усп-ти'!E$11*S8&lt;33.3,2,IF(AND(100/'1. Ведомость текущ. усп-ти'!E$11*S8&gt;=33.3,100/'1. Ведомость текущ. усп-ти'!E$11*S8&lt;50),"2+",IF(AND(100/'1. Ведомость текущ. усп-ти'!E$11*S8&gt;=50,100/'1. Ведомость текущ. усп-ти'!E$11*S8&lt;60),3,IF(AND(100/'1. Ведомость текущ. усп-ти'!E$11*S8&gt;=60,100/'1. Ведомость текущ. усп-ти'!E$11*S8&lt;70),"3+",IF(AND(100/'1. Ведомость текущ. усп-ти'!E$11*S8&gt;=70,100/'1. Ведомость текущ. усп-ти'!E$11*S8&lt;85),4,IF(AND(100/'1. Ведомость текущ. усп-ти'!E$11*S8&gt;=85,100/'1. Ведомость текущ. усп-ти'!E$11*S8&lt;95),5,IF(AND(100/'1. Ведомость текущ. усп-ти'!E$11*S8&gt;=95,100/'1. Ведомость текущ. усп-ти'!E$11*S8&lt;=100),"5+","Ошибка")))))))</f>
        <v>#DIV/0!</v>
      </c>
      <c r="V8" s="12"/>
      <c r="W8" s="13"/>
      <c r="X8" s="13"/>
      <c r="Y8" s="13"/>
      <c r="Z8" s="13"/>
      <c r="AA8" s="13"/>
      <c r="AB8" s="13"/>
      <c r="AC8" s="14"/>
      <c r="AD8" s="12"/>
      <c r="AE8" s="13"/>
      <c r="AF8" s="13"/>
      <c r="AG8" s="13"/>
      <c r="AH8" s="13"/>
      <c r="AI8" s="13"/>
      <c r="AJ8" s="57"/>
      <c r="AK8" s="63">
        <f aca="true" t="shared" si="1" ref="AK8:AK45">V8+W8/AL$2*W$6+X8/5*X$6+Y8/5*Y$6+Z8/5*Z$6+AA8/5*AA$6+AB8/5*AB$6+AC8/5*AC$6+AD8/5*AD$6+AE8/5*AE$6+AF8/5*AF$6+AG8/5*AG$6+AH8/5*AH$6+AI8/5*AI$6+AJ8/5*AJ$6+S8</f>
        <v>0</v>
      </c>
      <c r="AL8" s="60" t="e">
        <f>IF(100/'1. Ведомость текущ. усп-ти'!G$11*AK8&lt;33.3,2,IF(AND(100/'1. Ведомость текущ. усп-ти'!G$11*AK8&gt;=33.3,100/'1. Ведомость текущ. усп-ти'!G$11*AK8&lt;50),"2+",IF(AND(100/'1. Ведомость текущ. усп-ти'!G$11*AK8&gt;=50,100/'1. Ведомость текущ. усп-ти'!G$11*AK8&lt;60),3,IF(AND(100/'1. Ведомость текущ. усп-ти'!G$11*AK8&gt;=60,100/'1. Ведомость текущ. усп-ти'!G$11*AK8&lt;70),"3+",IF(AND(100/'1. Ведомость текущ. усп-ти'!G$11*AK8&gt;=70,100/'1. Ведомость текущ. усп-ти'!G$11*AK8&lt;85),4,IF(AND(100/'1. Ведомость текущ. усп-ти'!G$11*AK8&gt;=85,100/'1. Ведомость текущ. усп-ти'!G$11*AK8&lt;95),5,IF(AND(100/'1. Ведомость текущ. усп-ти'!G$11*AK8&gt;=95,100/'1. Ведомость текущ. усп-ти'!G$11*AK8&lt;=100),"5+","Ошибка")))))))</f>
        <v>#DIV/0!</v>
      </c>
      <c r="AN8" s="12"/>
      <c r="AO8" s="13"/>
      <c r="AP8" s="13"/>
      <c r="AQ8" s="13"/>
      <c r="AR8" s="13"/>
      <c r="AS8" s="13"/>
      <c r="AT8" s="13"/>
      <c r="AU8" s="14"/>
      <c r="AV8" s="12"/>
      <c r="AW8" s="13"/>
      <c r="AX8" s="13"/>
      <c r="AY8" s="13"/>
      <c r="AZ8" s="13"/>
      <c r="BA8" s="13"/>
      <c r="BB8" s="57"/>
      <c r="BC8" s="63">
        <f aca="true" t="shared" si="2" ref="BC8:BC45">AN8+AO8/BD$2*AO$6+AP8/5*AP$6+AQ8/5*AQ$6+AR8/5*AR$6+AS8/5*AS$6+AT8/5*AT$6+AU8/5*AU$6+AV8/5*AV$6+AW8/5*AW$6+AX8/5*AX$6+AY8/5*AY$6+AZ8/5*AZ$6+BA8/5*BA$6+BB8/5*BB$6+AK8</f>
        <v>0</v>
      </c>
      <c r="BD8" s="60" t="e">
        <f>IF(100/'1. Ведомость текущ. усп-ти'!I$11*BC8&lt;33.3,2,IF(AND(100/'1. Ведомость текущ. усп-ти'!I$11*BC8&gt;=33.3,100/'1. Ведомость текущ. усп-ти'!I$11*BC8&lt;50),"2+",IF(AND(100/'1. Ведомость текущ. усп-ти'!I$11*BC8&gt;=50,100/'1. Ведомость текущ. усп-ти'!I$11*BC8&lt;60),3,IF(AND(100/'1. Ведомость текущ. усп-ти'!I$11*BC8&gt;=60,100/'1. Ведомость текущ. усп-ти'!I$11*BC8&lt;70),"3+",IF(AND(100/'1. Ведомость текущ. усп-ти'!I$11*BC8&gt;=70,100/'1. Ведомость текущ. усп-ти'!I$11*BC8&lt;85),4,IF(AND(100/'1. Ведомость текущ. усп-ти'!I$11*BC8&gt;=85,100/'1. Ведомость текущ. усп-ти'!I$11*BC8&lt;95),5,IF(AND(100/'1. Ведомость текущ. усп-ти'!I$11*BC8&gt;=95,100/'1. Ведомость текущ. усп-ти'!I$11*BC8&lt;=100),"5+","Ошибка")))))))</f>
        <v>#DIV/0!</v>
      </c>
      <c r="BF8" s="12"/>
      <c r="BG8" s="69"/>
      <c r="BH8" s="69"/>
      <c r="BI8" s="69"/>
      <c r="BJ8" s="69"/>
      <c r="BK8" s="69"/>
      <c r="BL8" s="69"/>
      <c r="BM8" s="70"/>
      <c r="BN8" s="68"/>
      <c r="BO8" s="69"/>
      <c r="BP8" s="69"/>
      <c r="BQ8" s="69"/>
      <c r="BR8" s="69"/>
      <c r="BS8" s="69"/>
      <c r="BT8" s="78"/>
      <c r="BU8" s="63">
        <f aca="true" t="shared" si="3" ref="BU8:BU45">BF8+BG8/BV$2*BG$6+BH8/5*BH$6+BI8/5*BI$6+BJ8/5*BJ$6+BK8/5*BK$6+BL8/5*BL$6+BM8/5*BM$6+BN8/5*BN$6+BO8/5*BO$6+BP8/5*BP$6+BQ8/5*BQ$6+BR8/5*BR$6+BS8/5*BS$6+BT8/5*BT$6+BC8</f>
        <v>0</v>
      </c>
      <c r="BV8" s="60" t="e">
        <f>IF(100/'1. Ведомость текущ. усп-ти'!K$11*BU8&lt;33.3,2,IF(AND(100/'1. Ведомость текущ. усп-ти'!K$11*BU8&gt;=33.3,100/'1. Ведомость текущ. усп-ти'!K$11*BU8&lt;50),"2+",IF(AND(100/'1. Ведомость текущ. усп-ти'!K$11*BU8&gt;=50,100/'1. Ведомость текущ. усп-ти'!K$11*BU8&lt;60),3,IF(AND(100/'1. Ведомость текущ. усп-ти'!K$11*BU8&gt;=60,100/'1. Ведомость текущ. усп-ти'!K$11*BU8&lt;70),"3+",IF(AND(100/'1. Ведомость текущ. усп-ти'!K$11*BU8&gt;=70,100/'1. Ведомость текущ. усп-ти'!K$11*BU8&lt;85),4,IF(AND(100/'1. Ведомость текущ. усп-ти'!K$11*BU8&gt;=85,100/'1. Ведомость текущ. усп-ти'!K$11*BU8&lt;95),5,IF(AND(100/'1. Ведомость текущ. усп-ти'!K$11*BU8&gt;=95,100/'1. Ведомость текущ. усп-ти'!K$11*BU8&lt;=100),"5+","Ошибка")))))))</f>
        <v>#DIV/0!</v>
      </c>
      <c r="BX8" s="105">
        <f aca="true" t="shared" si="4" ref="BX8:BX45">IF(BU8&lt;33.3,2,IF(BU8&lt;50,"2+",IF(BU8&lt;60,3,IF(BU8&lt;70,"3+",IF(BU8&lt;85,4,IF(BU8&lt;95,5,IF(BU8&lt;=100,"5+","Ошибка")))))))</f>
        <v>2</v>
      </c>
    </row>
    <row r="9" spans="2:76" ht="12.75">
      <c r="B9" s="11">
        <v>3</v>
      </c>
      <c r="C9" s="54">
        <f>IF('1. Ведомость текущ. усп-ти'!C24=0,"",'1. Ведомость текущ. усп-ти'!C24)</f>
      </c>
      <c r="D9" s="68" t="s">
        <v>65</v>
      </c>
      <c r="E9" s="69"/>
      <c r="F9" s="69"/>
      <c r="G9" s="69"/>
      <c r="H9" s="69"/>
      <c r="I9" s="69"/>
      <c r="J9" s="69"/>
      <c r="K9" s="70"/>
      <c r="L9" s="68"/>
      <c r="M9" s="69"/>
      <c r="N9" s="69"/>
      <c r="O9" s="69"/>
      <c r="P9" s="69"/>
      <c r="Q9" s="69"/>
      <c r="R9" s="78"/>
      <c r="S9" s="137">
        <f t="shared" si="0"/>
        <v>0</v>
      </c>
      <c r="T9" s="60" t="e">
        <f>IF(100/'1. Ведомость текущ. усп-ти'!E$11*S9&lt;33.3,2,IF(AND(100/'1. Ведомость текущ. усп-ти'!E$11*S9&gt;=33.3,100/'1. Ведомость текущ. усп-ти'!E$11*S9&lt;50),"2+",IF(AND(100/'1. Ведомость текущ. усп-ти'!E$11*S9&gt;=50,100/'1. Ведомость текущ. усп-ти'!E$11*S9&lt;60),3,IF(AND(100/'1. Ведомость текущ. усп-ти'!E$11*S9&gt;=60,100/'1. Ведомость текущ. усп-ти'!E$11*S9&lt;70),"3+",IF(AND(100/'1. Ведомость текущ. усп-ти'!E$11*S9&gt;=70,100/'1. Ведомость текущ. усп-ти'!E$11*S9&lt;85),4,IF(AND(100/'1. Ведомость текущ. усп-ти'!E$11*S9&gt;=85,100/'1. Ведомость текущ. усп-ти'!E$11*S9&lt;95),5,IF(AND(100/'1. Ведомость текущ. усп-ти'!E$11*S9&gt;=95,100/'1. Ведомость текущ. усп-ти'!E$11*S9&lt;=100),"5+","Ошибка")))))))</f>
        <v>#DIV/0!</v>
      </c>
      <c r="V9" s="12"/>
      <c r="W9" s="13"/>
      <c r="X9" s="13"/>
      <c r="Y9" s="13"/>
      <c r="Z9" s="13"/>
      <c r="AA9" s="13"/>
      <c r="AB9" s="13"/>
      <c r="AC9" s="14"/>
      <c r="AD9" s="12"/>
      <c r="AE9" s="13"/>
      <c r="AF9" s="13"/>
      <c r="AG9" s="13"/>
      <c r="AH9" s="13"/>
      <c r="AI9" s="13"/>
      <c r="AJ9" s="57"/>
      <c r="AK9" s="63">
        <f t="shared" si="1"/>
        <v>0</v>
      </c>
      <c r="AL9" s="60" t="e">
        <f>IF(100/'1. Ведомость текущ. усп-ти'!G$11*AK9&lt;33.3,2,IF(AND(100/'1. Ведомость текущ. усп-ти'!G$11*AK9&gt;=33.3,100/'1. Ведомость текущ. усп-ти'!G$11*AK9&lt;50),"2+",IF(AND(100/'1. Ведомость текущ. усп-ти'!G$11*AK9&gt;=50,100/'1. Ведомость текущ. усп-ти'!G$11*AK9&lt;60),3,IF(AND(100/'1. Ведомость текущ. усп-ти'!G$11*AK9&gt;=60,100/'1. Ведомость текущ. усп-ти'!G$11*AK9&lt;70),"3+",IF(AND(100/'1. Ведомость текущ. усп-ти'!G$11*AK9&gt;=70,100/'1. Ведомость текущ. усп-ти'!G$11*AK9&lt;85),4,IF(AND(100/'1. Ведомость текущ. усп-ти'!G$11*AK9&gt;=85,100/'1. Ведомость текущ. усп-ти'!G$11*AK9&lt;95),5,IF(AND(100/'1. Ведомость текущ. усп-ти'!G$11*AK9&gt;=95,100/'1. Ведомость текущ. усп-ти'!G$11*AK9&lt;=100),"5+","Ошибка")))))))</f>
        <v>#DIV/0!</v>
      </c>
      <c r="AN9" s="12"/>
      <c r="AO9" s="13"/>
      <c r="AP9" s="13"/>
      <c r="AQ9" s="13"/>
      <c r="AR9" s="13"/>
      <c r="AS9" s="13"/>
      <c r="AT9" s="13"/>
      <c r="AU9" s="14"/>
      <c r="AV9" s="12"/>
      <c r="AW9" s="13"/>
      <c r="AX9" s="13"/>
      <c r="AY9" s="13"/>
      <c r="AZ9" s="13"/>
      <c r="BA9" s="13"/>
      <c r="BB9" s="57"/>
      <c r="BC9" s="63">
        <f t="shared" si="2"/>
        <v>0</v>
      </c>
      <c r="BD9" s="60" t="e">
        <f>IF(100/'1. Ведомость текущ. усп-ти'!I$11*BC9&lt;33.3,2,IF(AND(100/'1. Ведомость текущ. усп-ти'!I$11*BC9&gt;=33.3,100/'1. Ведомость текущ. усп-ти'!I$11*BC9&lt;50),"2+",IF(AND(100/'1. Ведомость текущ. усп-ти'!I$11*BC9&gt;=50,100/'1. Ведомость текущ. усп-ти'!I$11*BC9&lt;60),3,IF(AND(100/'1. Ведомость текущ. усп-ти'!I$11*BC9&gt;=60,100/'1. Ведомость текущ. усп-ти'!I$11*BC9&lt;70),"3+",IF(AND(100/'1. Ведомость текущ. усп-ти'!I$11*BC9&gt;=70,100/'1. Ведомость текущ. усп-ти'!I$11*BC9&lt;85),4,IF(AND(100/'1. Ведомость текущ. усп-ти'!I$11*BC9&gt;=85,100/'1. Ведомость текущ. усп-ти'!I$11*BC9&lt;95),5,IF(AND(100/'1. Ведомость текущ. усп-ти'!I$11*BC9&gt;=95,100/'1. Ведомость текущ. усп-ти'!I$11*BC9&lt;=100),"5+","Ошибка")))))))</f>
        <v>#DIV/0!</v>
      </c>
      <c r="BF9" s="12"/>
      <c r="BG9" s="69"/>
      <c r="BH9" s="69"/>
      <c r="BI9" s="69"/>
      <c r="BJ9" s="69"/>
      <c r="BK9" s="69"/>
      <c r="BL9" s="69"/>
      <c r="BM9" s="70"/>
      <c r="BN9" s="68"/>
      <c r="BO9" s="69"/>
      <c r="BP9" s="69"/>
      <c r="BQ9" s="69"/>
      <c r="BR9" s="69"/>
      <c r="BS9" s="69"/>
      <c r="BT9" s="78"/>
      <c r="BU9" s="63">
        <f t="shared" si="3"/>
        <v>0</v>
      </c>
      <c r="BV9" s="60" t="e">
        <f>IF(100/'1. Ведомость текущ. усп-ти'!K$11*BU9&lt;33.3,2,IF(AND(100/'1. Ведомость текущ. усп-ти'!K$11*BU9&gt;=33.3,100/'1. Ведомость текущ. усп-ти'!K$11*BU9&lt;50),"2+",IF(AND(100/'1. Ведомость текущ. усп-ти'!K$11*BU9&gt;=50,100/'1. Ведомость текущ. усп-ти'!K$11*BU9&lt;60),3,IF(AND(100/'1. Ведомость текущ. усп-ти'!K$11*BU9&gt;=60,100/'1. Ведомость текущ. усп-ти'!K$11*BU9&lt;70),"3+",IF(AND(100/'1. Ведомость текущ. усп-ти'!K$11*BU9&gt;=70,100/'1. Ведомость текущ. усп-ти'!K$11*BU9&lt;85),4,IF(AND(100/'1. Ведомость текущ. усп-ти'!K$11*BU9&gt;=85,100/'1. Ведомость текущ. усп-ти'!K$11*BU9&lt;95),5,IF(AND(100/'1. Ведомость текущ. усп-ти'!K$11*BU9&gt;=95,100/'1. Ведомость текущ. усп-ти'!K$11*BU9&lt;=100),"5+","Ошибка")))))))</f>
        <v>#DIV/0!</v>
      </c>
      <c r="BX9" s="105">
        <f t="shared" si="4"/>
        <v>2</v>
      </c>
    </row>
    <row r="10" spans="2:76" ht="12.75">
      <c r="B10" s="11">
        <v>4</v>
      </c>
      <c r="C10" s="54">
        <f>IF('1. Ведомость текущ. усп-ти'!C25=0,"",'1. Ведомость текущ. усп-ти'!C25)</f>
      </c>
      <c r="D10" s="68" t="s">
        <v>65</v>
      </c>
      <c r="E10" s="69"/>
      <c r="F10" s="69"/>
      <c r="G10" s="69"/>
      <c r="H10" s="69"/>
      <c r="I10" s="69"/>
      <c r="J10" s="69"/>
      <c r="K10" s="70"/>
      <c r="L10" s="68"/>
      <c r="M10" s="69"/>
      <c r="N10" s="69"/>
      <c r="O10" s="69"/>
      <c r="P10" s="69"/>
      <c r="Q10" s="69"/>
      <c r="R10" s="78"/>
      <c r="S10" s="137">
        <f t="shared" si="0"/>
        <v>0</v>
      </c>
      <c r="T10" s="60" t="e">
        <f>IF(100/'1. Ведомость текущ. усп-ти'!E$11*S10&lt;33.3,2,IF(AND(100/'1. Ведомость текущ. усп-ти'!E$11*S10&gt;=33.3,100/'1. Ведомость текущ. усп-ти'!E$11*S10&lt;50),"2+",IF(AND(100/'1. Ведомость текущ. усп-ти'!E$11*S10&gt;=50,100/'1. Ведомость текущ. усп-ти'!E$11*S10&lt;60),3,IF(AND(100/'1. Ведомость текущ. усп-ти'!E$11*S10&gt;=60,100/'1. Ведомость текущ. усп-ти'!E$11*S10&lt;70),"3+",IF(AND(100/'1. Ведомость текущ. усп-ти'!E$11*S10&gt;=70,100/'1. Ведомость текущ. усп-ти'!E$11*S10&lt;85),4,IF(AND(100/'1. Ведомость текущ. усп-ти'!E$11*S10&gt;=85,100/'1. Ведомость текущ. усп-ти'!E$11*S10&lt;95),5,IF(AND(100/'1. Ведомость текущ. усп-ти'!E$11*S10&gt;=95,100/'1. Ведомость текущ. усп-ти'!E$11*S10&lt;=100),"5+","Ошибка")))))))</f>
        <v>#DIV/0!</v>
      </c>
      <c r="V10" s="12"/>
      <c r="W10" s="13"/>
      <c r="X10" s="13"/>
      <c r="Y10" s="13"/>
      <c r="Z10" s="13"/>
      <c r="AA10" s="13"/>
      <c r="AB10" s="13"/>
      <c r="AC10" s="14"/>
      <c r="AD10" s="12"/>
      <c r="AE10" s="13"/>
      <c r="AF10" s="13"/>
      <c r="AG10" s="13"/>
      <c r="AH10" s="13"/>
      <c r="AI10" s="13"/>
      <c r="AJ10" s="57"/>
      <c r="AK10" s="63">
        <f t="shared" si="1"/>
        <v>0</v>
      </c>
      <c r="AL10" s="60" t="e">
        <f>IF(100/'1. Ведомость текущ. усп-ти'!G$11*AK10&lt;33.3,2,IF(AND(100/'1. Ведомость текущ. усп-ти'!G$11*AK10&gt;=33.3,100/'1. Ведомость текущ. усп-ти'!G$11*AK10&lt;50),"2+",IF(AND(100/'1. Ведомость текущ. усп-ти'!G$11*AK10&gt;=50,100/'1. Ведомость текущ. усп-ти'!G$11*AK10&lt;60),3,IF(AND(100/'1. Ведомость текущ. усп-ти'!G$11*AK10&gt;=60,100/'1. Ведомость текущ. усп-ти'!G$11*AK10&lt;70),"3+",IF(AND(100/'1. Ведомость текущ. усп-ти'!G$11*AK10&gt;=70,100/'1. Ведомость текущ. усп-ти'!G$11*AK10&lt;85),4,IF(AND(100/'1. Ведомость текущ. усп-ти'!G$11*AK10&gt;=85,100/'1. Ведомость текущ. усп-ти'!G$11*AK10&lt;95),5,IF(AND(100/'1. Ведомость текущ. усп-ти'!G$11*AK10&gt;=95,100/'1. Ведомость текущ. усп-ти'!G$11*AK10&lt;=100),"5+","Ошибка")))))))</f>
        <v>#DIV/0!</v>
      </c>
      <c r="AN10" s="12"/>
      <c r="AO10" s="13"/>
      <c r="AP10" s="13"/>
      <c r="AQ10" s="13"/>
      <c r="AR10" s="13"/>
      <c r="AS10" s="13"/>
      <c r="AT10" s="13"/>
      <c r="AU10" s="14"/>
      <c r="AV10" s="12"/>
      <c r="AW10" s="13"/>
      <c r="AX10" s="13"/>
      <c r="AY10" s="13"/>
      <c r="AZ10" s="13"/>
      <c r="BA10" s="13"/>
      <c r="BB10" s="57"/>
      <c r="BC10" s="63">
        <f t="shared" si="2"/>
        <v>0</v>
      </c>
      <c r="BD10" s="60" t="e">
        <f>IF(100/'1. Ведомость текущ. усп-ти'!I$11*BC10&lt;33.3,2,IF(AND(100/'1. Ведомость текущ. усп-ти'!I$11*BC10&gt;=33.3,100/'1. Ведомость текущ. усп-ти'!I$11*BC10&lt;50),"2+",IF(AND(100/'1. Ведомость текущ. усп-ти'!I$11*BC10&gt;=50,100/'1. Ведомость текущ. усп-ти'!I$11*BC10&lt;60),3,IF(AND(100/'1. Ведомость текущ. усп-ти'!I$11*BC10&gt;=60,100/'1. Ведомость текущ. усп-ти'!I$11*BC10&lt;70),"3+",IF(AND(100/'1. Ведомость текущ. усп-ти'!I$11*BC10&gt;=70,100/'1. Ведомость текущ. усп-ти'!I$11*BC10&lt;85),4,IF(AND(100/'1. Ведомость текущ. усп-ти'!I$11*BC10&gt;=85,100/'1. Ведомость текущ. усп-ти'!I$11*BC10&lt;95),5,IF(AND(100/'1. Ведомость текущ. усп-ти'!I$11*BC10&gt;=95,100/'1. Ведомость текущ. усп-ти'!I$11*BC10&lt;=100),"5+","Ошибка")))))))</f>
        <v>#DIV/0!</v>
      </c>
      <c r="BF10" s="12"/>
      <c r="BG10" s="69"/>
      <c r="BH10" s="69"/>
      <c r="BI10" s="69"/>
      <c r="BJ10" s="69"/>
      <c r="BK10" s="69"/>
      <c r="BL10" s="69"/>
      <c r="BM10" s="70"/>
      <c r="BN10" s="68"/>
      <c r="BO10" s="69"/>
      <c r="BP10" s="69"/>
      <c r="BQ10" s="69"/>
      <c r="BR10" s="69"/>
      <c r="BS10" s="69"/>
      <c r="BT10" s="78"/>
      <c r="BU10" s="63">
        <f t="shared" si="3"/>
        <v>0</v>
      </c>
      <c r="BV10" s="60" t="e">
        <f>IF(100/'1. Ведомость текущ. усп-ти'!K$11*BU10&lt;33.3,2,IF(AND(100/'1. Ведомость текущ. усп-ти'!K$11*BU10&gt;=33.3,100/'1. Ведомость текущ. усп-ти'!K$11*BU10&lt;50),"2+",IF(AND(100/'1. Ведомость текущ. усп-ти'!K$11*BU10&gt;=50,100/'1. Ведомость текущ. усп-ти'!K$11*BU10&lt;60),3,IF(AND(100/'1. Ведомость текущ. усп-ти'!K$11*BU10&gt;=60,100/'1. Ведомость текущ. усп-ти'!K$11*BU10&lt;70),"3+",IF(AND(100/'1. Ведомость текущ. усп-ти'!K$11*BU10&gt;=70,100/'1. Ведомость текущ. усп-ти'!K$11*BU10&lt;85),4,IF(AND(100/'1. Ведомость текущ. усп-ти'!K$11*BU10&gt;=85,100/'1. Ведомость текущ. усп-ти'!K$11*BU10&lt;95),5,IF(AND(100/'1. Ведомость текущ. усп-ти'!K$11*BU10&gt;=95,100/'1. Ведомость текущ. усп-ти'!K$11*BU10&lt;=100),"5+","Ошибка")))))))</f>
        <v>#DIV/0!</v>
      </c>
      <c r="BX10" s="105">
        <f t="shared" si="4"/>
        <v>2</v>
      </c>
    </row>
    <row r="11" spans="2:76" ht="12.75">
      <c r="B11" s="11">
        <v>5</v>
      </c>
      <c r="C11" s="54">
        <f>IF('1. Ведомость текущ. усп-ти'!C26=0,"",'1. Ведомость текущ. усп-ти'!C26)</f>
      </c>
      <c r="D11" s="68" t="s">
        <v>65</v>
      </c>
      <c r="E11" s="69"/>
      <c r="F11" s="69"/>
      <c r="G11" s="69"/>
      <c r="H11" s="69"/>
      <c r="I11" s="69"/>
      <c r="J11" s="69"/>
      <c r="K11" s="70"/>
      <c r="L11" s="68"/>
      <c r="M11" s="69"/>
      <c r="N11" s="69"/>
      <c r="O11" s="69"/>
      <c r="P11" s="69"/>
      <c r="Q11" s="69"/>
      <c r="R11" s="78"/>
      <c r="S11" s="137">
        <f t="shared" si="0"/>
        <v>0</v>
      </c>
      <c r="T11" s="60" t="e">
        <f>IF(100/'1. Ведомость текущ. усп-ти'!E$11*S11&lt;33.3,2,IF(AND(100/'1. Ведомость текущ. усп-ти'!E$11*S11&gt;=33.3,100/'1. Ведомость текущ. усп-ти'!E$11*S11&lt;50),"2+",IF(AND(100/'1. Ведомость текущ. усп-ти'!E$11*S11&gt;=50,100/'1. Ведомость текущ. усп-ти'!E$11*S11&lt;60),3,IF(AND(100/'1. Ведомость текущ. усп-ти'!E$11*S11&gt;=60,100/'1. Ведомость текущ. усп-ти'!E$11*S11&lt;70),"3+",IF(AND(100/'1. Ведомость текущ. усп-ти'!E$11*S11&gt;=70,100/'1. Ведомость текущ. усп-ти'!E$11*S11&lt;85),4,IF(AND(100/'1. Ведомость текущ. усп-ти'!E$11*S11&gt;=85,100/'1. Ведомость текущ. усп-ти'!E$11*S11&lt;95),5,IF(AND(100/'1. Ведомость текущ. усп-ти'!E$11*S11&gt;=95,100/'1. Ведомость текущ. усп-ти'!E$11*S11&lt;=100),"5+","Ошибка")))))))</f>
        <v>#DIV/0!</v>
      </c>
      <c r="V11" s="12"/>
      <c r="W11" s="13"/>
      <c r="X11" s="13"/>
      <c r="Y11" s="13"/>
      <c r="Z11" s="13"/>
      <c r="AA11" s="13"/>
      <c r="AB11" s="13"/>
      <c r="AC11" s="14"/>
      <c r="AD11" s="12"/>
      <c r="AE11" s="13"/>
      <c r="AF11" s="13"/>
      <c r="AG11" s="13"/>
      <c r="AH11" s="13"/>
      <c r="AI11" s="13"/>
      <c r="AJ11" s="57"/>
      <c r="AK11" s="63">
        <f t="shared" si="1"/>
        <v>0</v>
      </c>
      <c r="AL11" s="60" t="e">
        <f>IF(100/'1. Ведомость текущ. усп-ти'!G$11*AK11&lt;33.3,2,IF(AND(100/'1. Ведомость текущ. усп-ти'!G$11*AK11&gt;=33.3,100/'1. Ведомость текущ. усп-ти'!G$11*AK11&lt;50),"2+",IF(AND(100/'1. Ведомость текущ. усп-ти'!G$11*AK11&gt;=50,100/'1. Ведомость текущ. усп-ти'!G$11*AK11&lt;60),3,IF(AND(100/'1. Ведомость текущ. усп-ти'!G$11*AK11&gt;=60,100/'1. Ведомость текущ. усп-ти'!G$11*AK11&lt;70),"3+",IF(AND(100/'1. Ведомость текущ. усп-ти'!G$11*AK11&gt;=70,100/'1. Ведомость текущ. усп-ти'!G$11*AK11&lt;85),4,IF(AND(100/'1. Ведомость текущ. усп-ти'!G$11*AK11&gt;=85,100/'1. Ведомость текущ. усп-ти'!G$11*AK11&lt;95),5,IF(AND(100/'1. Ведомость текущ. усп-ти'!G$11*AK11&gt;=95,100/'1. Ведомость текущ. усп-ти'!G$11*AK11&lt;=100),"5+","Ошибка")))))))</f>
        <v>#DIV/0!</v>
      </c>
      <c r="AN11" s="12"/>
      <c r="AO11" s="13"/>
      <c r="AP11" s="13"/>
      <c r="AQ11" s="13"/>
      <c r="AR11" s="13"/>
      <c r="AS11" s="13"/>
      <c r="AT11" s="13"/>
      <c r="AU11" s="14"/>
      <c r="AV11" s="12"/>
      <c r="AW11" s="13"/>
      <c r="AX11" s="13"/>
      <c r="AY11" s="13"/>
      <c r="AZ11" s="13"/>
      <c r="BA11" s="13"/>
      <c r="BB11" s="57"/>
      <c r="BC11" s="63">
        <f t="shared" si="2"/>
        <v>0</v>
      </c>
      <c r="BD11" s="60" t="e">
        <f>IF(100/'1. Ведомость текущ. усп-ти'!I$11*BC11&lt;33.3,2,IF(AND(100/'1. Ведомость текущ. усп-ти'!I$11*BC11&gt;=33.3,100/'1. Ведомость текущ. усп-ти'!I$11*BC11&lt;50),"2+",IF(AND(100/'1. Ведомость текущ. усп-ти'!I$11*BC11&gt;=50,100/'1. Ведомость текущ. усп-ти'!I$11*BC11&lt;60),3,IF(AND(100/'1. Ведомость текущ. усп-ти'!I$11*BC11&gt;=60,100/'1. Ведомость текущ. усп-ти'!I$11*BC11&lt;70),"3+",IF(AND(100/'1. Ведомость текущ. усп-ти'!I$11*BC11&gt;=70,100/'1. Ведомость текущ. усп-ти'!I$11*BC11&lt;85),4,IF(AND(100/'1. Ведомость текущ. усп-ти'!I$11*BC11&gt;=85,100/'1. Ведомость текущ. усп-ти'!I$11*BC11&lt;95),5,IF(AND(100/'1. Ведомость текущ. усп-ти'!I$11*BC11&gt;=95,100/'1. Ведомость текущ. усп-ти'!I$11*BC11&lt;=100),"5+","Ошибка")))))))</f>
        <v>#DIV/0!</v>
      </c>
      <c r="BF11" s="12"/>
      <c r="BG11" s="69"/>
      <c r="BH11" s="69"/>
      <c r="BI11" s="69"/>
      <c r="BJ11" s="69"/>
      <c r="BK11" s="69"/>
      <c r="BL11" s="69"/>
      <c r="BM11" s="70"/>
      <c r="BN11" s="68"/>
      <c r="BO11" s="69"/>
      <c r="BP11" s="69"/>
      <c r="BQ11" s="69"/>
      <c r="BR11" s="69"/>
      <c r="BS11" s="69"/>
      <c r="BT11" s="78"/>
      <c r="BU11" s="63">
        <f t="shared" si="3"/>
        <v>0</v>
      </c>
      <c r="BV11" s="60" t="e">
        <f>IF(100/'1. Ведомость текущ. усп-ти'!K$11*BU11&lt;33.3,2,IF(AND(100/'1. Ведомость текущ. усп-ти'!K$11*BU11&gt;=33.3,100/'1. Ведомость текущ. усп-ти'!K$11*BU11&lt;50),"2+",IF(AND(100/'1. Ведомость текущ. усп-ти'!K$11*BU11&gt;=50,100/'1. Ведомость текущ. усп-ти'!K$11*BU11&lt;60),3,IF(AND(100/'1. Ведомость текущ. усп-ти'!K$11*BU11&gt;=60,100/'1. Ведомость текущ. усп-ти'!K$11*BU11&lt;70),"3+",IF(AND(100/'1. Ведомость текущ. усп-ти'!K$11*BU11&gt;=70,100/'1. Ведомость текущ. усп-ти'!K$11*BU11&lt;85),4,IF(AND(100/'1. Ведомость текущ. усп-ти'!K$11*BU11&gt;=85,100/'1. Ведомость текущ. усп-ти'!K$11*BU11&lt;95),5,IF(AND(100/'1. Ведомость текущ. усп-ти'!K$11*BU11&gt;=95,100/'1. Ведомость текущ. усп-ти'!K$11*BU11&lt;=100),"5+","Ошибка")))))))</f>
        <v>#DIV/0!</v>
      </c>
      <c r="BX11" s="105">
        <f t="shared" si="4"/>
        <v>2</v>
      </c>
    </row>
    <row r="12" spans="2:76" ht="12.75">
      <c r="B12" s="11">
        <v>6</v>
      </c>
      <c r="C12" s="54">
        <f>IF('1. Ведомость текущ. усп-ти'!C27=0,"",'1. Ведомость текущ. усп-ти'!C27)</f>
      </c>
      <c r="D12" s="68" t="s">
        <v>65</v>
      </c>
      <c r="E12" s="69"/>
      <c r="F12" s="69"/>
      <c r="G12" s="69"/>
      <c r="H12" s="69"/>
      <c r="I12" s="69"/>
      <c r="J12" s="69"/>
      <c r="K12" s="70"/>
      <c r="L12" s="68"/>
      <c r="M12" s="69"/>
      <c r="N12" s="69"/>
      <c r="O12" s="69"/>
      <c r="P12" s="69"/>
      <c r="Q12" s="69"/>
      <c r="R12" s="78"/>
      <c r="S12" s="137">
        <f t="shared" si="0"/>
        <v>0</v>
      </c>
      <c r="T12" s="60" t="e">
        <f>IF(100/'1. Ведомость текущ. усп-ти'!E$11*S12&lt;33.3,2,IF(AND(100/'1. Ведомость текущ. усп-ти'!E$11*S12&gt;=33.3,100/'1. Ведомость текущ. усп-ти'!E$11*S12&lt;50),"2+",IF(AND(100/'1. Ведомость текущ. усп-ти'!E$11*S12&gt;=50,100/'1. Ведомость текущ. усп-ти'!E$11*S12&lt;60),3,IF(AND(100/'1. Ведомость текущ. усп-ти'!E$11*S12&gt;=60,100/'1. Ведомость текущ. усп-ти'!E$11*S12&lt;70),"3+",IF(AND(100/'1. Ведомость текущ. усп-ти'!E$11*S12&gt;=70,100/'1. Ведомость текущ. усп-ти'!E$11*S12&lt;85),4,IF(AND(100/'1. Ведомость текущ. усп-ти'!E$11*S12&gt;=85,100/'1. Ведомость текущ. усп-ти'!E$11*S12&lt;95),5,IF(AND(100/'1. Ведомость текущ. усп-ти'!E$11*S12&gt;=95,100/'1. Ведомость текущ. усп-ти'!E$11*S12&lt;=100),"5+","Ошибка")))))))</f>
        <v>#DIV/0!</v>
      </c>
      <c r="V12" s="12"/>
      <c r="W12" s="13"/>
      <c r="X12" s="13"/>
      <c r="Y12" s="13"/>
      <c r="Z12" s="13"/>
      <c r="AA12" s="13"/>
      <c r="AB12" s="13"/>
      <c r="AC12" s="14"/>
      <c r="AD12" s="12"/>
      <c r="AE12" s="13"/>
      <c r="AF12" s="13"/>
      <c r="AG12" s="13"/>
      <c r="AH12" s="13"/>
      <c r="AI12" s="13"/>
      <c r="AJ12" s="57"/>
      <c r="AK12" s="63">
        <f t="shared" si="1"/>
        <v>0</v>
      </c>
      <c r="AL12" s="60" t="e">
        <f>IF(100/'1. Ведомость текущ. усп-ти'!G$11*AK12&lt;33.3,2,IF(AND(100/'1. Ведомость текущ. усп-ти'!G$11*AK12&gt;=33.3,100/'1. Ведомость текущ. усп-ти'!G$11*AK12&lt;50),"2+",IF(AND(100/'1. Ведомость текущ. усп-ти'!G$11*AK12&gt;=50,100/'1. Ведомость текущ. усп-ти'!G$11*AK12&lt;60),3,IF(AND(100/'1. Ведомость текущ. усп-ти'!G$11*AK12&gt;=60,100/'1. Ведомость текущ. усп-ти'!G$11*AK12&lt;70),"3+",IF(AND(100/'1. Ведомость текущ. усп-ти'!G$11*AK12&gt;=70,100/'1. Ведомость текущ. усп-ти'!G$11*AK12&lt;85),4,IF(AND(100/'1. Ведомость текущ. усп-ти'!G$11*AK12&gt;=85,100/'1. Ведомость текущ. усп-ти'!G$11*AK12&lt;95),5,IF(AND(100/'1. Ведомость текущ. усп-ти'!G$11*AK12&gt;=95,100/'1. Ведомость текущ. усп-ти'!G$11*AK12&lt;=100),"5+","Ошибка")))))))</f>
        <v>#DIV/0!</v>
      </c>
      <c r="AN12" s="12"/>
      <c r="AO12" s="13"/>
      <c r="AP12" s="13"/>
      <c r="AQ12" s="13"/>
      <c r="AR12" s="13"/>
      <c r="AS12" s="13"/>
      <c r="AT12" s="13"/>
      <c r="AU12" s="14"/>
      <c r="AV12" s="12"/>
      <c r="AW12" s="13"/>
      <c r="AX12" s="13"/>
      <c r="AY12" s="13"/>
      <c r="AZ12" s="13"/>
      <c r="BA12" s="13"/>
      <c r="BB12" s="57"/>
      <c r="BC12" s="63">
        <f t="shared" si="2"/>
        <v>0</v>
      </c>
      <c r="BD12" s="60" t="e">
        <f>IF(100/'1. Ведомость текущ. усп-ти'!I$11*BC12&lt;33.3,2,IF(AND(100/'1. Ведомость текущ. усп-ти'!I$11*BC12&gt;=33.3,100/'1. Ведомость текущ. усп-ти'!I$11*BC12&lt;50),"2+",IF(AND(100/'1. Ведомость текущ. усп-ти'!I$11*BC12&gt;=50,100/'1. Ведомость текущ. усп-ти'!I$11*BC12&lt;60),3,IF(AND(100/'1. Ведомость текущ. усп-ти'!I$11*BC12&gt;=60,100/'1. Ведомость текущ. усп-ти'!I$11*BC12&lt;70),"3+",IF(AND(100/'1. Ведомость текущ. усп-ти'!I$11*BC12&gt;=70,100/'1. Ведомость текущ. усп-ти'!I$11*BC12&lt;85),4,IF(AND(100/'1. Ведомость текущ. усп-ти'!I$11*BC12&gt;=85,100/'1. Ведомость текущ. усп-ти'!I$11*BC12&lt;95),5,IF(AND(100/'1. Ведомость текущ. усп-ти'!I$11*BC12&gt;=95,100/'1. Ведомость текущ. усп-ти'!I$11*BC12&lt;=100),"5+","Ошибка")))))))</f>
        <v>#DIV/0!</v>
      </c>
      <c r="BF12" s="12"/>
      <c r="BG12" s="69"/>
      <c r="BH12" s="69"/>
      <c r="BI12" s="69"/>
      <c r="BJ12" s="69"/>
      <c r="BK12" s="69"/>
      <c r="BL12" s="69"/>
      <c r="BM12" s="70"/>
      <c r="BN12" s="68"/>
      <c r="BO12" s="69"/>
      <c r="BP12" s="69"/>
      <c r="BQ12" s="69"/>
      <c r="BR12" s="69"/>
      <c r="BS12" s="69"/>
      <c r="BT12" s="78"/>
      <c r="BU12" s="63">
        <f t="shared" si="3"/>
        <v>0</v>
      </c>
      <c r="BV12" s="60" t="e">
        <f>IF(100/'1. Ведомость текущ. усп-ти'!K$11*BU12&lt;33.3,2,IF(AND(100/'1. Ведомость текущ. усп-ти'!K$11*BU12&gt;=33.3,100/'1. Ведомость текущ. усп-ти'!K$11*BU12&lt;50),"2+",IF(AND(100/'1. Ведомость текущ. усп-ти'!K$11*BU12&gt;=50,100/'1. Ведомость текущ. усп-ти'!K$11*BU12&lt;60),3,IF(AND(100/'1. Ведомость текущ. усп-ти'!K$11*BU12&gt;=60,100/'1. Ведомость текущ. усп-ти'!K$11*BU12&lt;70),"3+",IF(AND(100/'1. Ведомость текущ. усп-ти'!K$11*BU12&gt;=70,100/'1. Ведомость текущ. усп-ти'!K$11*BU12&lt;85),4,IF(AND(100/'1. Ведомость текущ. усп-ти'!K$11*BU12&gt;=85,100/'1. Ведомость текущ. усп-ти'!K$11*BU12&lt;95),5,IF(AND(100/'1. Ведомость текущ. усп-ти'!K$11*BU12&gt;=95,100/'1. Ведомость текущ. усп-ти'!K$11*BU12&lt;=100),"5+","Ошибка")))))))</f>
        <v>#DIV/0!</v>
      </c>
      <c r="BX12" s="105">
        <f t="shared" si="4"/>
        <v>2</v>
      </c>
    </row>
    <row r="13" spans="2:76" ht="12.75">
      <c r="B13" s="11">
        <v>7</v>
      </c>
      <c r="C13" s="54">
        <f>IF('1. Ведомость текущ. усп-ти'!C28=0,"",'1. Ведомость текущ. усп-ти'!C28)</f>
      </c>
      <c r="D13" s="68" t="s">
        <v>65</v>
      </c>
      <c r="E13" s="69"/>
      <c r="F13" s="69"/>
      <c r="G13" s="69"/>
      <c r="H13" s="69"/>
      <c r="I13" s="69"/>
      <c r="J13" s="69"/>
      <c r="K13" s="70"/>
      <c r="L13" s="68"/>
      <c r="M13" s="69"/>
      <c r="N13" s="69"/>
      <c r="O13" s="69"/>
      <c r="P13" s="69"/>
      <c r="Q13" s="69"/>
      <c r="R13" s="78"/>
      <c r="S13" s="137">
        <f t="shared" si="0"/>
        <v>0</v>
      </c>
      <c r="T13" s="60" t="e">
        <f>IF(100/'1. Ведомость текущ. усп-ти'!E$11*S13&lt;33.3,2,IF(AND(100/'1. Ведомость текущ. усп-ти'!E$11*S13&gt;=33.3,100/'1. Ведомость текущ. усп-ти'!E$11*S13&lt;50),"2+",IF(AND(100/'1. Ведомость текущ. усп-ти'!E$11*S13&gt;=50,100/'1. Ведомость текущ. усп-ти'!E$11*S13&lt;60),3,IF(AND(100/'1. Ведомость текущ. усп-ти'!E$11*S13&gt;=60,100/'1. Ведомость текущ. усп-ти'!E$11*S13&lt;70),"3+",IF(AND(100/'1. Ведомость текущ. усп-ти'!E$11*S13&gt;=70,100/'1. Ведомость текущ. усп-ти'!E$11*S13&lt;85),4,IF(AND(100/'1. Ведомость текущ. усп-ти'!E$11*S13&gt;=85,100/'1. Ведомость текущ. усп-ти'!E$11*S13&lt;95),5,IF(AND(100/'1. Ведомость текущ. усп-ти'!E$11*S13&gt;=95,100/'1. Ведомость текущ. усп-ти'!E$11*S13&lt;=100),"5+","Ошибка")))))))</f>
        <v>#DIV/0!</v>
      </c>
      <c r="V13" s="12"/>
      <c r="W13" s="13"/>
      <c r="X13" s="13"/>
      <c r="Y13" s="13"/>
      <c r="Z13" s="13"/>
      <c r="AA13" s="13"/>
      <c r="AB13" s="13"/>
      <c r="AC13" s="14"/>
      <c r="AD13" s="12"/>
      <c r="AE13" s="13"/>
      <c r="AF13" s="13"/>
      <c r="AG13" s="13"/>
      <c r="AH13" s="13"/>
      <c r="AI13" s="13"/>
      <c r="AJ13" s="57"/>
      <c r="AK13" s="63">
        <f t="shared" si="1"/>
        <v>0</v>
      </c>
      <c r="AL13" s="60" t="e">
        <f>IF(100/'1. Ведомость текущ. усп-ти'!G$11*AK13&lt;33.3,2,IF(AND(100/'1. Ведомость текущ. усп-ти'!G$11*AK13&gt;=33.3,100/'1. Ведомость текущ. усп-ти'!G$11*AK13&lt;50),"2+",IF(AND(100/'1. Ведомость текущ. усп-ти'!G$11*AK13&gt;=50,100/'1. Ведомость текущ. усп-ти'!G$11*AK13&lt;60),3,IF(AND(100/'1. Ведомость текущ. усп-ти'!G$11*AK13&gt;=60,100/'1. Ведомость текущ. усп-ти'!G$11*AK13&lt;70),"3+",IF(AND(100/'1. Ведомость текущ. усп-ти'!G$11*AK13&gt;=70,100/'1. Ведомость текущ. усп-ти'!G$11*AK13&lt;85),4,IF(AND(100/'1. Ведомость текущ. усп-ти'!G$11*AK13&gt;=85,100/'1. Ведомость текущ. усп-ти'!G$11*AK13&lt;95),5,IF(AND(100/'1. Ведомость текущ. усп-ти'!G$11*AK13&gt;=95,100/'1. Ведомость текущ. усп-ти'!G$11*AK13&lt;=100),"5+","Ошибка")))))))</f>
        <v>#DIV/0!</v>
      </c>
      <c r="AN13" s="12"/>
      <c r="AO13" s="13"/>
      <c r="AP13" s="13"/>
      <c r="AQ13" s="13"/>
      <c r="AR13" s="13"/>
      <c r="AS13" s="13"/>
      <c r="AT13" s="13"/>
      <c r="AU13" s="14"/>
      <c r="AV13" s="12"/>
      <c r="AW13" s="13"/>
      <c r="AX13" s="13"/>
      <c r="AY13" s="13"/>
      <c r="AZ13" s="13"/>
      <c r="BA13" s="13"/>
      <c r="BB13" s="57"/>
      <c r="BC13" s="63">
        <f t="shared" si="2"/>
        <v>0</v>
      </c>
      <c r="BD13" s="60" t="e">
        <f>IF(100/'1. Ведомость текущ. усп-ти'!I$11*BC13&lt;33.3,2,IF(AND(100/'1. Ведомость текущ. усп-ти'!I$11*BC13&gt;=33.3,100/'1. Ведомость текущ. усп-ти'!I$11*BC13&lt;50),"2+",IF(AND(100/'1. Ведомость текущ. усп-ти'!I$11*BC13&gt;=50,100/'1. Ведомость текущ. усп-ти'!I$11*BC13&lt;60),3,IF(AND(100/'1. Ведомость текущ. усп-ти'!I$11*BC13&gt;=60,100/'1. Ведомость текущ. усп-ти'!I$11*BC13&lt;70),"3+",IF(AND(100/'1. Ведомость текущ. усп-ти'!I$11*BC13&gt;=70,100/'1. Ведомость текущ. усп-ти'!I$11*BC13&lt;85),4,IF(AND(100/'1. Ведомость текущ. усп-ти'!I$11*BC13&gt;=85,100/'1. Ведомость текущ. усп-ти'!I$11*BC13&lt;95),5,IF(AND(100/'1. Ведомость текущ. усп-ти'!I$11*BC13&gt;=95,100/'1. Ведомость текущ. усп-ти'!I$11*BC13&lt;=100),"5+","Ошибка")))))))</f>
        <v>#DIV/0!</v>
      </c>
      <c r="BF13" s="12"/>
      <c r="BG13" s="69"/>
      <c r="BH13" s="69"/>
      <c r="BI13" s="69"/>
      <c r="BJ13" s="69"/>
      <c r="BK13" s="69"/>
      <c r="BL13" s="69"/>
      <c r="BM13" s="70"/>
      <c r="BN13" s="68"/>
      <c r="BO13" s="69"/>
      <c r="BP13" s="69"/>
      <c r="BQ13" s="69"/>
      <c r="BR13" s="69"/>
      <c r="BS13" s="69"/>
      <c r="BT13" s="78"/>
      <c r="BU13" s="63">
        <f t="shared" si="3"/>
        <v>0</v>
      </c>
      <c r="BV13" s="60" t="e">
        <f>IF(100/'1. Ведомость текущ. усп-ти'!K$11*BU13&lt;33.3,2,IF(AND(100/'1. Ведомость текущ. усп-ти'!K$11*BU13&gt;=33.3,100/'1. Ведомость текущ. усп-ти'!K$11*BU13&lt;50),"2+",IF(AND(100/'1. Ведомость текущ. усп-ти'!K$11*BU13&gt;=50,100/'1. Ведомость текущ. усп-ти'!K$11*BU13&lt;60),3,IF(AND(100/'1. Ведомость текущ. усп-ти'!K$11*BU13&gt;=60,100/'1. Ведомость текущ. усп-ти'!K$11*BU13&lt;70),"3+",IF(AND(100/'1. Ведомость текущ. усп-ти'!K$11*BU13&gt;=70,100/'1. Ведомость текущ. усп-ти'!K$11*BU13&lt;85),4,IF(AND(100/'1. Ведомость текущ. усп-ти'!K$11*BU13&gt;=85,100/'1. Ведомость текущ. усп-ти'!K$11*BU13&lt;95),5,IF(AND(100/'1. Ведомость текущ. усп-ти'!K$11*BU13&gt;=95,100/'1. Ведомость текущ. усп-ти'!K$11*BU13&lt;=100),"5+","Ошибка")))))))</f>
        <v>#DIV/0!</v>
      </c>
      <c r="BX13" s="105">
        <f t="shared" si="4"/>
        <v>2</v>
      </c>
    </row>
    <row r="14" spans="2:76" ht="12.75">
      <c r="B14" s="11">
        <v>8</v>
      </c>
      <c r="C14" s="54">
        <f>IF('1. Ведомость текущ. усп-ти'!C29=0,"",'1. Ведомость текущ. усп-ти'!C29)</f>
      </c>
      <c r="D14" s="68" t="s">
        <v>65</v>
      </c>
      <c r="E14" s="69"/>
      <c r="F14" s="69"/>
      <c r="G14" s="69"/>
      <c r="H14" s="69"/>
      <c r="I14" s="69"/>
      <c r="J14" s="69"/>
      <c r="K14" s="70"/>
      <c r="L14" s="68"/>
      <c r="M14" s="69"/>
      <c r="N14" s="69"/>
      <c r="O14" s="69"/>
      <c r="P14" s="69"/>
      <c r="Q14" s="69"/>
      <c r="R14" s="78"/>
      <c r="S14" s="137">
        <f t="shared" si="0"/>
        <v>0</v>
      </c>
      <c r="T14" s="60" t="e">
        <f>IF(100/'1. Ведомость текущ. усп-ти'!E$11*S14&lt;33.3,2,IF(AND(100/'1. Ведомость текущ. усп-ти'!E$11*S14&gt;=33.3,100/'1. Ведомость текущ. усп-ти'!E$11*S14&lt;50),"2+",IF(AND(100/'1. Ведомость текущ. усп-ти'!E$11*S14&gt;=50,100/'1. Ведомость текущ. усп-ти'!E$11*S14&lt;60),3,IF(AND(100/'1. Ведомость текущ. усп-ти'!E$11*S14&gt;=60,100/'1. Ведомость текущ. усп-ти'!E$11*S14&lt;70),"3+",IF(AND(100/'1. Ведомость текущ. усп-ти'!E$11*S14&gt;=70,100/'1. Ведомость текущ. усп-ти'!E$11*S14&lt;85),4,IF(AND(100/'1. Ведомость текущ. усп-ти'!E$11*S14&gt;=85,100/'1. Ведомость текущ. усп-ти'!E$11*S14&lt;95),5,IF(AND(100/'1. Ведомость текущ. усп-ти'!E$11*S14&gt;=95,100/'1. Ведомость текущ. усп-ти'!E$11*S14&lt;=100),"5+","Ошибка")))))))</f>
        <v>#DIV/0!</v>
      </c>
      <c r="V14" s="12"/>
      <c r="W14" s="13"/>
      <c r="X14" s="13"/>
      <c r="Y14" s="13"/>
      <c r="Z14" s="13"/>
      <c r="AA14" s="13"/>
      <c r="AB14" s="13"/>
      <c r="AC14" s="14"/>
      <c r="AD14" s="12"/>
      <c r="AE14" s="13"/>
      <c r="AF14" s="13"/>
      <c r="AG14" s="13"/>
      <c r="AH14" s="13"/>
      <c r="AI14" s="13"/>
      <c r="AJ14" s="57"/>
      <c r="AK14" s="63">
        <f t="shared" si="1"/>
        <v>0</v>
      </c>
      <c r="AL14" s="60" t="e">
        <f>IF(100/'1. Ведомость текущ. усп-ти'!G$11*AK14&lt;33.3,2,IF(AND(100/'1. Ведомость текущ. усп-ти'!G$11*AK14&gt;=33.3,100/'1. Ведомость текущ. усп-ти'!G$11*AK14&lt;50),"2+",IF(AND(100/'1. Ведомость текущ. усп-ти'!G$11*AK14&gt;=50,100/'1. Ведомость текущ. усп-ти'!G$11*AK14&lt;60),3,IF(AND(100/'1. Ведомость текущ. усп-ти'!G$11*AK14&gt;=60,100/'1. Ведомость текущ. усп-ти'!G$11*AK14&lt;70),"3+",IF(AND(100/'1. Ведомость текущ. усп-ти'!G$11*AK14&gt;=70,100/'1. Ведомость текущ. усп-ти'!G$11*AK14&lt;85),4,IF(AND(100/'1. Ведомость текущ. усп-ти'!G$11*AK14&gt;=85,100/'1. Ведомость текущ. усп-ти'!G$11*AK14&lt;95),5,IF(AND(100/'1. Ведомость текущ. усп-ти'!G$11*AK14&gt;=95,100/'1. Ведомость текущ. усп-ти'!G$11*AK14&lt;=100),"5+","Ошибка")))))))</f>
        <v>#DIV/0!</v>
      </c>
      <c r="AN14" s="12"/>
      <c r="AO14" s="13"/>
      <c r="AP14" s="13"/>
      <c r="AQ14" s="13"/>
      <c r="AR14" s="13"/>
      <c r="AS14" s="13"/>
      <c r="AT14" s="13"/>
      <c r="AU14" s="14"/>
      <c r="AV14" s="12"/>
      <c r="AW14" s="13"/>
      <c r="AX14" s="13"/>
      <c r="AY14" s="13"/>
      <c r="AZ14" s="13"/>
      <c r="BA14" s="13"/>
      <c r="BB14" s="57"/>
      <c r="BC14" s="63">
        <f t="shared" si="2"/>
        <v>0</v>
      </c>
      <c r="BD14" s="60" t="e">
        <f>IF(100/'1. Ведомость текущ. усп-ти'!I$11*BC14&lt;33.3,2,IF(AND(100/'1. Ведомость текущ. усп-ти'!I$11*BC14&gt;=33.3,100/'1. Ведомость текущ. усп-ти'!I$11*BC14&lt;50),"2+",IF(AND(100/'1. Ведомость текущ. усп-ти'!I$11*BC14&gt;=50,100/'1. Ведомость текущ. усп-ти'!I$11*BC14&lt;60),3,IF(AND(100/'1. Ведомость текущ. усп-ти'!I$11*BC14&gt;=60,100/'1. Ведомость текущ. усп-ти'!I$11*BC14&lt;70),"3+",IF(AND(100/'1. Ведомость текущ. усп-ти'!I$11*BC14&gt;=70,100/'1. Ведомость текущ. усп-ти'!I$11*BC14&lt;85),4,IF(AND(100/'1. Ведомость текущ. усп-ти'!I$11*BC14&gt;=85,100/'1. Ведомость текущ. усп-ти'!I$11*BC14&lt;95),5,IF(AND(100/'1. Ведомость текущ. усп-ти'!I$11*BC14&gt;=95,100/'1. Ведомость текущ. усп-ти'!I$11*BC14&lt;=100),"5+","Ошибка")))))))</f>
        <v>#DIV/0!</v>
      </c>
      <c r="BF14" s="12"/>
      <c r="BG14" s="69"/>
      <c r="BH14" s="69"/>
      <c r="BI14" s="69"/>
      <c r="BJ14" s="69"/>
      <c r="BK14" s="69"/>
      <c r="BL14" s="69"/>
      <c r="BM14" s="70"/>
      <c r="BN14" s="68"/>
      <c r="BO14" s="69"/>
      <c r="BP14" s="69"/>
      <c r="BQ14" s="69"/>
      <c r="BR14" s="69"/>
      <c r="BS14" s="69"/>
      <c r="BT14" s="78"/>
      <c r="BU14" s="63">
        <f t="shared" si="3"/>
        <v>0</v>
      </c>
      <c r="BV14" s="60" t="e">
        <f>IF(100/'1. Ведомость текущ. усп-ти'!K$11*BU14&lt;33.3,2,IF(AND(100/'1. Ведомость текущ. усп-ти'!K$11*BU14&gt;=33.3,100/'1. Ведомость текущ. усп-ти'!K$11*BU14&lt;50),"2+",IF(AND(100/'1. Ведомость текущ. усп-ти'!K$11*BU14&gt;=50,100/'1. Ведомость текущ. усп-ти'!K$11*BU14&lt;60),3,IF(AND(100/'1. Ведомость текущ. усп-ти'!K$11*BU14&gt;=60,100/'1. Ведомость текущ. усп-ти'!K$11*BU14&lt;70),"3+",IF(AND(100/'1. Ведомость текущ. усп-ти'!K$11*BU14&gt;=70,100/'1. Ведомость текущ. усп-ти'!K$11*BU14&lt;85),4,IF(AND(100/'1. Ведомость текущ. усп-ти'!K$11*BU14&gt;=85,100/'1. Ведомость текущ. усп-ти'!K$11*BU14&lt;95),5,IF(AND(100/'1. Ведомость текущ. усп-ти'!K$11*BU14&gt;=95,100/'1. Ведомость текущ. усп-ти'!K$11*BU14&lt;=100),"5+","Ошибка")))))))</f>
        <v>#DIV/0!</v>
      </c>
      <c r="BX14" s="105">
        <f t="shared" si="4"/>
        <v>2</v>
      </c>
    </row>
    <row r="15" spans="2:76" ht="12.75">
      <c r="B15" s="11">
        <v>9</v>
      </c>
      <c r="C15" s="54">
        <f>IF('1. Ведомость текущ. усп-ти'!C30=0,"",'1. Ведомость текущ. усп-ти'!C30)</f>
      </c>
      <c r="D15" s="68" t="s">
        <v>65</v>
      </c>
      <c r="E15" s="69"/>
      <c r="F15" s="69"/>
      <c r="G15" s="69"/>
      <c r="H15" s="69"/>
      <c r="I15" s="69"/>
      <c r="J15" s="69"/>
      <c r="K15" s="70"/>
      <c r="L15" s="68"/>
      <c r="M15" s="69"/>
      <c r="N15" s="69"/>
      <c r="O15" s="69"/>
      <c r="P15" s="69"/>
      <c r="Q15" s="69"/>
      <c r="R15" s="78"/>
      <c r="S15" s="137">
        <f t="shared" si="0"/>
        <v>0</v>
      </c>
      <c r="T15" s="60" t="e">
        <f>IF(100/'1. Ведомость текущ. усп-ти'!E$11*S15&lt;33.3,2,IF(AND(100/'1. Ведомость текущ. усп-ти'!E$11*S15&gt;=33.3,100/'1. Ведомость текущ. усп-ти'!E$11*S15&lt;50),"2+",IF(AND(100/'1. Ведомость текущ. усп-ти'!E$11*S15&gt;=50,100/'1. Ведомость текущ. усп-ти'!E$11*S15&lt;60),3,IF(AND(100/'1. Ведомость текущ. усп-ти'!E$11*S15&gt;=60,100/'1. Ведомость текущ. усп-ти'!E$11*S15&lt;70),"3+",IF(AND(100/'1. Ведомость текущ. усп-ти'!E$11*S15&gt;=70,100/'1. Ведомость текущ. усп-ти'!E$11*S15&lt;85),4,IF(AND(100/'1. Ведомость текущ. усп-ти'!E$11*S15&gt;=85,100/'1. Ведомость текущ. усп-ти'!E$11*S15&lt;95),5,IF(AND(100/'1. Ведомость текущ. усп-ти'!E$11*S15&gt;=95,100/'1. Ведомость текущ. усп-ти'!E$11*S15&lt;=100),"5+","Ошибка")))))))</f>
        <v>#DIV/0!</v>
      </c>
      <c r="V15" s="12"/>
      <c r="W15" s="13"/>
      <c r="X15" s="13"/>
      <c r="Y15" s="13"/>
      <c r="Z15" s="13"/>
      <c r="AA15" s="13"/>
      <c r="AB15" s="13"/>
      <c r="AC15" s="14"/>
      <c r="AD15" s="12"/>
      <c r="AE15" s="13"/>
      <c r="AF15" s="13"/>
      <c r="AG15" s="13"/>
      <c r="AH15" s="13"/>
      <c r="AI15" s="13"/>
      <c r="AJ15" s="57"/>
      <c r="AK15" s="63">
        <f t="shared" si="1"/>
        <v>0</v>
      </c>
      <c r="AL15" s="60" t="e">
        <f>IF(100/'1. Ведомость текущ. усп-ти'!G$11*AK15&lt;33.3,2,IF(AND(100/'1. Ведомость текущ. усп-ти'!G$11*AK15&gt;=33.3,100/'1. Ведомость текущ. усп-ти'!G$11*AK15&lt;50),"2+",IF(AND(100/'1. Ведомость текущ. усп-ти'!G$11*AK15&gt;=50,100/'1. Ведомость текущ. усп-ти'!G$11*AK15&lt;60),3,IF(AND(100/'1. Ведомость текущ. усп-ти'!G$11*AK15&gt;=60,100/'1. Ведомость текущ. усп-ти'!G$11*AK15&lt;70),"3+",IF(AND(100/'1. Ведомость текущ. усп-ти'!G$11*AK15&gt;=70,100/'1. Ведомость текущ. усп-ти'!G$11*AK15&lt;85),4,IF(AND(100/'1. Ведомость текущ. усп-ти'!G$11*AK15&gt;=85,100/'1. Ведомость текущ. усп-ти'!G$11*AK15&lt;95),5,IF(AND(100/'1. Ведомость текущ. усп-ти'!G$11*AK15&gt;=95,100/'1. Ведомость текущ. усп-ти'!G$11*AK15&lt;=100),"5+","Ошибка")))))))</f>
        <v>#DIV/0!</v>
      </c>
      <c r="AN15" s="12"/>
      <c r="AO15" s="13"/>
      <c r="AP15" s="13"/>
      <c r="AQ15" s="13"/>
      <c r="AR15" s="13"/>
      <c r="AS15" s="13"/>
      <c r="AT15" s="13"/>
      <c r="AU15" s="14"/>
      <c r="AV15" s="12"/>
      <c r="AW15" s="13"/>
      <c r="AX15" s="13"/>
      <c r="AY15" s="13"/>
      <c r="AZ15" s="13"/>
      <c r="BA15" s="13"/>
      <c r="BB15" s="57"/>
      <c r="BC15" s="63">
        <f t="shared" si="2"/>
        <v>0</v>
      </c>
      <c r="BD15" s="60" t="e">
        <f>IF(100/'1. Ведомость текущ. усп-ти'!I$11*BC15&lt;33.3,2,IF(AND(100/'1. Ведомость текущ. усп-ти'!I$11*BC15&gt;=33.3,100/'1. Ведомость текущ. усп-ти'!I$11*BC15&lt;50),"2+",IF(AND(100/'1. Ведомость текущ. усп-ти'!I$11*BC15&gt;=50,100/'1. Ведомость текущ. усп-ти'!I$11*BC15&lt;60),3,IF(AND(100/'1. Ведомость текущ. усп-ти'!I$11*BC15&gt;=60,100/'1. Ведомость текущ. усп-ти'!I$11*BC15&lt;70),"3+",IF(AND(100/'1. Ведомость текущ. усп-ти'!I$11*BC15&gt;=70,100/'1. Ведомость текущ. усп-ти'!I$11*BC15&lt;85),4,IF(AND(100/'1. Ведомость текущ. усп-ти'!I$11*BC15&gt;=85,100/'1. Ведомость текущ. усп-ти'!I$11*BC15&lt;95),5,IF(AND(100/'1. Ведомость текущ. усп-ти'!I$11*BC15&gt;=95,100/'1. Ведомость текущ. усп-ти'!I$11*BC15&lt;=100),"5+","Ошибка")))))))</f>
        <v>#DIV/0!</v>
      </c>
      <c r="BF15" s="12"/>
      <c r="BG15" s="69"/>
      <c r="BH15" s="69"/>
      <c r="BI15" s="69"/>
      <c r="BJ15" s="69"/>
      <c r="BK15" s="69"/>
      <c r="BL15" s="69"/>
      <c r="BM15" s="70"/>
      <c r="BN15" s="68"/>
      <c r="BO15" s="69"/>
      <c r="BP15" s="69"/>
      <c r="BQ15" s="69"/>
      <c r="BR15" s="69"/>
      <c r="BS15" s="69"/>
      <c r="BT15" s="78"/>
      <c r="BU15" s="63">
        <f t="shared" si="3"/>
        <v>0</v>
      </c>
      <c r="BV15" s="60" t="e">
        <f>IF(100/'1. Ведомость текущ. усп-ти'!K$11*BU15&lt;33.3,2,IF(AND(100/'1. Ведомость текущ. усп-ти'!K$11*BU15&gt;=33.3,100/'1. Ведомость текущ. усп-ти'!K$11*BU15&lt;50),"2+",IF(AND(100/'1. Ведомость текущ. усп-ти'!K$11*BU15&gt;=50,100/'1. Ведомость текущ. усп-ти'!K$11*BU15&lt;60),3,IF(AND(100/'1. Ведомость текущ. усп-ти'!K$11*BU15&gt;=60,100/'1. Ведомость текущ. усп-ти'!K$11*BU15&lt;70),"3+",IF(AND(100/'1. Ведомость текущ. усп-ти'!K$11*BU15&gt;=70,100/'1. Ведомость текущ. усп-ти'!K$11*BU15&lt;85),4,IF(AND(100/'1. Ведомость текущ. усп-ти'!K$11*BU15&gt;=85,100/'1. Ведомость текущ. усп-ти'!K$11*BU15&lt;95),5,IF(AND(100/'1. Ведомость текущ. усп-ти'!K$11*BU15&gt;=95,100/'1. Ведомость текущ. усп-ти'!K$11*BU15&lt;=100),"5+","Ошибка")))))))</f>
        <v>#DIV/0!</v>
      </c>
      <c r="BX15" s="105">
        <f t="shared" si="4"/>
        <v>2</v>
      </c>
    </row>
    <row r="16" spans="2:76" ht="12.75">
      <c r="B16" s="11">
        <v>10</v>
      </c>
      <c r="C16" s="54">
        <f>IF('1. Ведомость текущ. усп-ти'!C31=0,"",'1. Ведомость текущ. усп-ти'!C31)</f>
      </c>
      <c r="D16" s="68" t="s">
        <v>65</v>
      </c>
      <c r="E16" s="69"/>
      <c r="F16" s="69"/>
      <c r="G16" s="69"/>
      <c r="H16" s="69"/>
      <c r="I16" s="69"/>
      <c r="J16" s="69"/>
      <c r="K16" s="70"/>
      <c r="L16" s="68"/>
      <c r="M16" s="69"/>
      <c r="N16" s="69"/>
      <c r="O16" s="69"/>
      <c r="P16" s="69"/>
      <c r="Q16" s="69"/>
      <c r="R16" s="78"/>
      <c r="S16" s="137">
        <f t="shared" si="0"/>
        <v>0</v>
      </c>
      <c r="T16" s="60" t="e">
        <f>IF(100/'1. Ведомость текущ. усп-ти'!E$11*S16&lt;33.3,2,IF(AND(100/'1. Ведомость текущ. усп-ти'!E$11*S16&gt;=33.3,100/'1. Ведомость текущ. усп-ти'!E$11*S16&lt;50),"2+",IF(AND(100/'1. Ведомость текущ. усп-ти'!E$11*S16&gt;=50,100/'1. Ведомость текущ. усп-ти'!E$11*S16&lt;60),3,IF(AND(100/'1. Ведомость текущ. усп-ти'!E$11*S16&gt;=60,100/'1. Ведомость текущ. усп-ти'!E$11*S16&lt;70),"3+",IF(AND(100/'1. Ведомость текущ. усп-ти'!E$11*S16&gt;=70,100/'1. Ведомость текущ. усп-ти'!E$11*S16&lt;85),4,IF(AND(100/'1. Ведомость текущ. усп-ти'!E$11*S16&gt;=85,100/'1. Ведомость текущ. усп-ти'!E$11*S16&lt;95),5,IF(AND(100/'1. Ведомость текущ. усп-ти'!E$11*S16&gt;=95,100/'1. Ведомость текущ. усп-ти'!E$11*S16&lt;=100),"5+","Ошибка")))))))</f>
        <v>#DIV/0!</v>
      </c>
      <c r="V16" s="12"/>
      <c r="W16" s="13"/>
      <c r="X16" s="13"/>
      <c r="Y16" s="13"/>
      <c r="Z16" s="13"/>
      <c r="AA16" s="13"/>
      <c r="AB16" s="13"/>
      <c r="AC16" s="14"/>
      <c r="AD16" s="12"/>
      <c r="AE16" s="13"/>
      <c r="AF16" s="13"/>
      <c r="AG16" s="13"/>
      <c r="AH16" s="13"/>
      <c r="AI16" s="13"/>
      <c r="AJ16" s="57"/>
      <c r="AK16" s="63">
        <f t="shared" si="1"/>
        <v>0</v>
      </c>
      <c r="AL16" s="60" t="e">
        <f>IF(100/'1. Ведомость текущ. усп-ти'!G$11*AK16&lt;33.3,2,IF(AND(100/'1. Ведомость текущ. усп-ти'!G$11*AK16&gt;=33.3,100/'1. Ведомость текущ. усп-ти'!G$11*AK16&lt;50),"2+",IF(AND(100/'1. Ведомость текущ. усп-ти'!G$11*AK16&gt;=50,100/'1. Ведомость текущ. усп-ти'!G$11*AK16&lt;60),3,IF(AND(100/'1. Ведомость текущ. усп-ти'!G$11*AK16&gt;=60,100/'1. Ведомость текущ. усп-ти'!G$11*AK16&lt;70),"3+",IF(AND(100/'1. Ведомость текущ. усп-ти'!G$11*AK16&gt;=70,100/'1. Ведомость текущ. усп-ти'!G$11*AK16&lt;85),4,IF(AND(100/'1. Ведомость текущ. усп-ти'!G$11*AK16&gt;=85,100/'1. Ведомость текущ. усп-ти'!G$11*AK16&lt;95),5,IF(AND(100/'1. Ведомость текущ. усп-ти'!G$11*AK16&gt;=95,100/'1. Ведомость текущ. усп-ти'!G$11*AK16&lt;=100),"5+","Ошибка")))))))</f>
        <v>#DIV/0!</v>
      </c>
      <c r="AN16" s="12"/>
      <c r="AO16" s="13"/>
      <c r="AP16" s="13"/>
      <c r="AQ16" s="13"/>
      <c r="AR16" s="13"/>
      <c r="AS16" s="13"/>
      <c r="AT16" s="13"/>
      <c r="AU16" s="14"/>
      <c r="AV16" s="12"/>
      <c r="AW16" s="13"/>
      <c r="AX16" s="13"/>
      <c r="AY16" s="13"/>
      <c r="AZ16" s="13"/>
      <c r="BA16" s="13"/>
      <c r="BB16" s="57"/>
      <c r="BC16" s="63">
        <f t="shared" si="2"/>
        <v>0</v>
      </c>
      <c r="BD16" s="60" t="e">
        <f>IF(100/'1. Ведомость текущ. усп-ти'!I$11*BC16&lt;33.3,2,IF(AND(100/'1. Ведомость текущ. усп-ти'!I$11*BC16&gt;=33.3,100/'1. Ведомость текущ. усп-ти'!I$11*BC16&lt;50),"2+",IF(AND(100/'1. Ведомость текущ. усп-ти'!I$11*BC16&gt;=50,100/'1. Ведомость текущ. усп-ти'!I$11*BC16&lt;60),3,IF(AND(100/'1. Ведомость текущ. усп-ти'!I$11*BC16&gt;=60,100/'1. Ведомость текущ. усп-ти'!I$11*BC16&lt;70),"3+",IF(AND(100/'1. Ведомость текущ. усп-ти'!I$11*BC16&gt;=70,100/'1. Ведомость текущ. усп-ти'!I$11*BC16&lt;85),4,IF(AND(100/'1. Ведомость текущ. усп-ти'!I$11*BC16&gt;=85,100/'1. Ведомость текущ. усп-ти'!I$11*BC16&lt;95),5,IF(AND(100/'1. Ведомость текущ. усп-ти'!I$11*BC16&gt;=95,100/'1. Ведомость текущ. усп-ти'!I$11*BC16&lt;=100),"5+","Ошибка")))))))</f>
        <v>#DIV/0!</v>
      </c>
      <c r="BF16" s="12"/>
      <c r="BG16" s="69"/>
      <c r="BH16" s="69"/>
      <c r="BI16" s="69"/>
      <c r="BJ16" s="69"/>
      <c r="BK16" s="69"/>
      <c r="BL16" s="69"/>
      <c r="BM16" s="70"/>
      <c r="BN16" s="68"/>
      <c r="BO16" s="69"/>
      <c r="BP16" s="69"/>
      <c r="BQ16" s="69"/>
      <c r="BR16" s="69"/>
      <c r="BS16" s="69"/>
      <c r="BT16" s="78"/>
      <c r="BU16" s="63">
        <f t="shared" si="3"/>
        <v>0</v>
      </c>
      <c r="BV16" s="60" t="e">
        <f>IF(100/'1. Ведомость текущ. усп-ти'!K$11*BU16&lt;33.3,2,IF(AND(100/'1. Ведомость текущ. усп-ти'!K$11*BU16&gt;=33.3,100/'1. Ведомость текущ. усп-ти'!K$11*BU16&lt;50),"2+",IF(AND(100/'1. Ведомость текущ. усп-ти'!K$11*BU16&gt;=50,100/'1. Ведомость текущ. усп-ти'!K$11*BU16&lt;60),3,IF(AND(100/'1. Ведомость текущ. усп-ти'!K$11*BU16&gt;=60,100/'1. Ведомость текущ. усп-ти'!K$11*BU16&lt;70),"3+",IF(AND(100/'1. Ведомость текущ. усп-ти'!K$11*BU16&gt;=70,100/'1. Ведомость текущ. усп-ти'!K$11*BU16&lt;85),4,IF(AND(100/'1. Ведомость текущ. усп-ти'!K$11*BU16&gt;=85,100/'1. Ведомость текущ. усп-ти'!K$11*BU16&lt;95),5,IF(AND(100/'1. Ведомость текущ. усп-ти'!K$11*BU16&gt;=95,100/'1. Ведомость текущ. усп-ти'!K$11*BU16&lt;=100),"5+","Ошибка")))))))</f>
        <v>#DIV/0!</v>
      </c>
      <c r="BX16" s="105">
        <f t="shared" si="4"/>
        <v>2</v>
      </c>
    </row>
    <row r="17" spans="2:76" ht="12.75">
      <c r="B17" s="11">
        <v>11</v>
      </c>
      <c r="C17" s="54">
        <f>IF('1. Ведомость текущ. усп-ти'!C32=0,"",'1. Ведомость текущ. усп-ти'!C32)</f>
      </c>
      <c r="D17" s="68" t="s">
        <v>65</v>
      </c>
      <c r="E17" s="69"/>
      <c r="F17" s="69"/>
      <c r="G17" s="69"/>
      <c r="H17" s="69"/>
      <c r="I17" s="69"/>
      <c r="J17" s="69"/>
      <c r="K17" s="70"/>
      <c r="L17" s="68"/>
      <c r="M17" s="69"/>
      <c r="N17" s="69"/>
      <c r="O17" s="69"/>
      <c r="P17" s="69"/>
      <c r="Q17" s="69"/>
      <c r="R17" s="78"/>
      <c r="S17" s="137">
        <f t="shared" si="0"/>
        <v>0</v>
      </c>
      <c r="T17" s="60" t="e">
        <f>IF(100/'1. Ведомость текущ. усп-ти'!E$11*S17&lt;33.3,2,IF(AND(100/'1. Ведомость текущ. усп-ти'!E$11*S17&gt;=33.3,100/'1. Ведомость текущ. усп-ти'!E$11*S17&lt;50),"2+",IF(AND(100/'1. Ведомость текущ. усп-ти'!E$11*S17&gt;=50,100/'1. Ведомость текущ. усп-ти'!E$11*S17&lt;60),3,IF(AND(100/'1. Ведомость текущ. усп-ти'!E$11*S17&gt;=60,100/'1. Ведомость текущ. усп-ти'!E$11*S17&lt;70),"3+",IF(AND(100/'1. Ведомость текущ. усп-ти'!E$11*S17&gt;=70,100/'1. Ведомость текущ. усп-ти'!E$11*S17&lt;85),4,IF(AND(100/'1. Ведомость текущ. усп-ти'!E$11*S17&gt;=85,100/'1. Ведомость текущ. усп-ти'!E$11*S17&lt;95),5,IF(AND(100/'1. Ведомость текущ. усп-ти'!E$11*S17&gt;=95,100/'1. Ведомость текущ. усп-ти'!E$11*S17&lt;=100),"5+","Ошибка")))))))</f>
        <v>#DIV/0!</v>
      </c>
      <c r="V17" s="12"/>
      <c r="W17" s="13"/>
      <c r="X17" s="13"/>
      <c r="Y17" s="13"/>
      <c r="Z17" s="13"/>
      <c r="AA17" s="13"/>
      <c r="AB17" s="13"/>
      <c r="AC17" s="14"/>
      <c r="AD17" s="12"/>
      <c r="AE17" s="13"/>
      <c r="AF17" s="13"/>
      <c r="AG17" s="13"/>
      <c r="AH17" s="13"/>
      <c r="AI17" s="13"/>
      <c r="AJ17" s="57"/>
      <c r="AK17" s="63">
        <f t="shared" si="1"/>
        <v>0</v>
      </c>
      <c r="AL17" s="60" t="e">
        <f>IF(100/'1. Ведомость текущ. усп-ти'!G$11*AK17&lt;33.3,2,IF(AND(100/'1. Ведомость текущ. усп-ти'!G$11*AK17&gt;=33.3,100/'1. Ведомость текущ. усп-ти'!G$11*AK17&lt;50),"2+",IF(AND(100/'1. Ведомость текущ. усп-ти'!G$11*AK17&gt;=50,100/'1. Ведомость текущ. усп-ти'!G$11*AK17&lt;60),3,IF(AND(100/'1. Ведомость текущ. усп-ти'!G$11*AK17&gt;=60,100/'1. Ведомость текущ. усп-ти'!G$11*AK17&lt;70),"3+",IF(AND(100/'1. Ведомость текущ. усп-ти'!G$11*AK17&gt;=70,100/'1. Ведомость текущ. усп-ти'!G$11*AK17&lt;85),4,IF(AND(100/'1. Ведомость текущ. усп-ти'!G$11*AK17&gt;=85,100/'1. Ведомость текущ. усп-ти'!G$11*AK17&lt;95),5,IF(AND(100/'1. Ведомость текущ. усп-ти'!G$11*AK17&gt;=95,100/'1. Ведомость текущ. усп-ти'!G$11*AK17&lt;=100),"5+","Ошибка")))))))</f>
        <v>#DIV/0!</v>
      </c>
      <c r="AN17" s="12"/>
      <c r="AO17" s="13"/>
      <c r="AP17" s="13"/>
      <c r="AQ17" s="13"/>
      <c r="AR17" s="13"/>
      <c r="AS17" s="13"/>
      <c r="AT17" s="13"/>
      <c r="AU17" s="14"/>
      <c r="AV17" s="12"/>
      <c r="AW17" s="13"/>
      <c r="AX17" s="13"/>
      <c r="AY17" s="13"/>
      <c r="AZ17" s="13"/>
      <c r="BA17" s="13"/>
      <c r="BB17" s="57"/>
      <c r="BC17" s="63">
        <f t="shared" si="2"/>
        <v>0</v>
      </c>
      <c r="BD17" s="60" t="e">
        <f>IF(100/'1. Ведомость текущ. усп-ти'!I$11*BC17&lt;33.3,2,IF(AND(100/'1. Ведомость текущ. усп-ти'!I$11*BC17&gt;=33.3,100/'1. Ведомость текущ. усп-ти'!I$11*BC17&lt;50),"2+",IF(AND(100/'1. Ведомость текущ. усп-ти'!I$11*BC17&gt;=50,100/'1. Ведомость текущ. усп-ти'!I$11*BC17&lt;60),3,IF(AND(100/'1. Ведомость текущ. усп-ти'!I$11*BC17&gt;=60,100/'1. Ведомость текущ. усп-ти'!I$11*BC17&lt;70),"3+",IF(AND(100/'1. Ведомость текущ. усп-ти'!I$11*BC17&gt;=70,100/'1. Ведомость текущ. усп-ти'!I$11*BC17&lt;85),4,IF(AND(100/'1. Ведомость текущ. усп-ти'!I$11*BC17&gt;=85,100/'1. Ведомость текущ. усп-ти'!I$11*BC17&lt;95),5,IF(AND(100/'1. Ведомость текущ. усп-ти'!I$11*BC17&gt;=95,100/'1. Ведомость текущ. усп-ти'!I$11*BC17&lt;=100),"5+","Ошибка")))))))</f>
        <v>#DIV/0!</v>
      </c>
      <c r="BF17" s="12"/>
      <c r="BG17" s="69"/>
      <c r="BH17" s="69"/>
      <c r="BI17" s="69"/>
      <c r="BJ17" s="69"/>
      <c r="BK17" s="69"/>
      <c r="BL17" s="69"/>
      <c r="BM17" s="70"/>
      <c r="BN17" s="68"/>
      <c r="BO17" s="69"/>
      <c r="BP17" s="69"/>
      <c r="BQ17" s="69"/>
      <c r="BR17" s="69"/>
      <c r="BS17" s="69"/>
      <c r="BT17" s="78"/>
      <c r="BU17" s="63">
        <f t="shared" si="3"/>
        <v>0</v>
      </c>
      <c r="BV17" s="60" t="e">
        <f>IF(100/'1. Ведомость текущ. усп-ти'!K$11*BU17&lt;33.3,2,IF(AND(100/'1. Ведомость текущ. усп-ти'!K$11*BU17&gt;=33.3,100/'1. Ведомость текущ. усп-ти'!K$11*BU17&lt;50),"2+",IF(AND(100/'1. Ведомость текущ. усп-ти'!K$11*BU17&gt;=50,100/'1. Ведомость текущ. усп-ти'!K$11*BU17&lt;60),3,IF(AND(100/'1. Ведомость текущ. усп-ти'!K$11*BU17&gt;=60,100/'1. Ведомость текущ. усп-ти'!K$11*BU17&lt;70),"3+",IF(AND(100/'1. Ведомость текущ. усп-ти'!K$11*BU17&gt;=70,100/'1. Ведомость текущ. усп-ти'!K$11*BU17&lt;85),4,IF(AND(100/'1. Ведомость текущ. усп-ти'!K$11*BU17&gt;=85,100/'1. Ведомость текущ. усп-ти'!K$11*BU17&lt;95),5,IF(AND(100/'1. Ведомость текущ. усп-ти'!K$11*BU17&gt;=95,100/'1. Ведомость текущ. усп-ти'!K$11*BU17&lt;=100),"5+","Ошибка")))))))</f>
        <v>#DIV/0!</v>
      </c>
      <c r="BX17" s="105">
        <f t="shared" si="4"/>
        <v>2</v>
      </c>
    </row>
    <row r="18" spans="2:76" ht="12.75">
      <c r="B18" s="11">
        <v>12</v>
      </c>
      <c r="C18" s="54">
        <f>IF('1. Ведомость текущ. усп-ти'!C33=0,"",'1. Ведомость текущ. усп-ти'!C33)</f>
      </c>
      <c r="D18" s="68" t="s">
        <v>65</v>
      </c>
      <c r="E18" s="69"/>
      <c r="F18" s="69"/>
      <c r="G18" s="69"/>
      <c r="H18" s="69"/>
      <c r="I18" s="69"/>
      <c r="J18" s="69"/>
      <c r="K18" s="70"/>
      <c r="L18" s="68"/>
      <c r="M18" s="69"/>
      <c r="N18" s="69"/>
      <c r="O18" s="69"/>
      <c r="P18" s="69"/>
      <c r="Q18" s="69"/>
      <c r="R18" s="78"/>
      <c r="S18" s="137">
        <f t="shared" si="0"/>
        <v>0</v>
      </c>
      <c r="T18" s="60" t="e">
        <f>IF(100/'1. Ведомость текущ. усп-ти'!E$11*S18&lt;33.3,2,IF(AND(100/'1. Ведомость текущ. усп-ти'!E$11*S18&gt;=33.3,100/'1. Ведомость текущ. усп-ти'!E$11*S18&lt;50),"2+",IF(AND(100/'1. Ведомость текущ. усп-ти'!E$11*S18&gt;=50,100/'1. Ведомость текущ. усп-ти'!E$11*S18&lt;60),3,IF(AND(100/'1. Ведомость текущ. усп-ти'!E$11*S18&gt;=60,100/'1. Ведомость текущ. усп-ти'!E$11*S18&lt;70),"3+",IF(AND(100/'1. Ведомость текущ. усп-ти'!E$11*S18&gt;=70,100/'1. Ведомость текущ. усп-ти'!E$11*S18&lt;85),4,IF(AND(100/'1. Ведомость текущ. усп-ти'!E$11*S18&gt;=85,100/'1. Ведомость текущ. усп-ти'!E$11*S18&lt;95),5,IF(AND(100/'1. Ведомость текущ. усп-ти'!E$11*S18&gt;=95,100/'1. Ведомость текущ. усп-ти'!E$11*S18&lt;=100),"5+","Ошибка")))))))</f>
        <v>#DIV/0!</v>
      </c>
      <c r="V18" s="12"/>
      <c r="W18" s="13"/>
      <c r="X18" s="13"/>
      <c r="Y18" s="13"/>
      <c r="Z18" s="13"/>
      <c r="AA18" s="13"/>
      <c r="AB18" s="13"/>
      <c r="AC18" s="14"/>
      <c r="AD18" s="12"/>
      <c r="AE18" s="13"/>
      <c r="AF18" s="13"/>
      <c r="AG18" s="13"/>
      <c r="AH18" s="13"/>
      <c r="AI18" s="13"/>
      <c r="AJ18" s="57"/>
      <c r="AK18" s="63">
        <f t="shared" si="1"/>
        <v>0</v>
      </c>
      <c r="AL18" s="60" t="e">
        <f>IF(100/'1. Ведомость текущ. усп-ти'!G$11*AK18&lt;33.3,2,IF(AND(100/'1. Ведомость текущ. усп-ти'!G$11*AK18&gt;=33.3,100/'1. Ведомость текущ. усп-ти'!G$11*AK18&lt;50),"2+",IF(AND(100/'1. Ведомость текущ. усп-ти'!G$11*AK18&gt;=50,100/'1. Ведомость текущ. усп-ти'!G$11*AK18&lt;60),3,IF(AND(100/'1. Ведомость текущ. усп-ти'!G$11*AK18&gt;=60,100/'1. Ведомость текущ. усп-ти'!G$11*AK18&lt;70),"3+",IF(AND(100/'1. Ведомость текущ. усп-ти'!G$11*AK18&gt;=70,100/'1. Ведомость текущ. усп-ти'!G$11*AK18&lt;85),4,IF(AND(100/'1. Ведомость текущ. усп-ти'!G$11*AK18&gt;=85,100/'1. Ведомость текущ. усп-ти'!G$11*AK18&lt;95),5,IF(AND(100/'1. Ведомость текущ. усп-ти'!G$11*AK18&gt;=95,100/'1. Ведомость текущ. усп-ти'!G$11*AK18&lt;=100),"5+","Ошибка")))))))</f>
        <v>#DIV/0!</v>
      </c>
      <c r="AN18" s="12"/>
      <c r="AO18" s="13"/>
      <c r="AP18" s="13"/>
      <c r="AQ18" s="13"/>
      <c r="AR18" s="13"/>
      <c r="AS18" s="13"/>
      <c r="AT18" s="13"/>
      <c r="AU18" s="14"/>
      <c r="AV18" s="12"/>
      <c r="AW18" s="13"/>
      <c r="AX18" s="13"/>
      <c r="AY18" s="13"/>
      <c r="AZ18" s="13"/>
      <c r="BA18" s="13"/>
      <c r="BB18" s="57"/>
      <c r="BC18" s="63">
        <f t="shared" si="2"/>
        <v>0</v>
      </c>
      <c r="BD18" s="60" t="e">
        <f>IF(100/'1. Ведомость текущ. усп-ти'!I$11*BC18&lt;33.3,2,IF(AND(100/'1. Ведомость текущ. усп-ти'!I$11*BC18&gt;=33.3,100/'1. Ведомость текущ. усп-ти'!I$11*BC18&lt;50),"2+",IF(AND(100/'1. Ведомость текущ. усп-ти'!I$11*BC18&gt;=50,100/'1. Ведомость текущ. усп-ти'!I$11*BC18&lt;60),3,IF(AND(100/'1. Ведомость текущ. усп-ти'!I$11*BC18&gt;=60,100/'1. Ведомость текущ. усп-ти'!I$11*BC18&lt;70),"3+",IF(AND(100/'1. Ведомость текущ. усп-ти'!I$11*BC18&gt;=70,100/'1. Ведомость текущ. усп-ти'!I$11*BC18&lt;85),4,IF(AND(100/'1. Ведомость текущ. усп-ти'!I$11*BC18&gt;=85,100/'1. Ведомость текущ. усп-ти'!I$11*BC18&lt;95),5,IF(AND(100/'1. Ведомость текущ. усп-ти'!I$11*BC18&gt;=95,100/'1. Ведомость текущ. усп-ти'!I$11*BC18&lt;=100),"5+","Ошибка")))))))</f>
        <v>#DIV/0!</v>
      </c>
      <c r="BF18" s="12"/>
      <c r="BG18" s="69"/>
      <c r="BH18" s="69"/>
      <c r="BI18" s="69"/>
      <c r="BJ18" s="69"/>
      <c r="BK18" s="69"/>
      <c r="BL18" s="69"/>
      <c r="BM18" s="70"/>
      <c r="BN18" s="68"/>
      <c r="BO18" s="69"/>
      <c r="BP18" s="69"/>
      <c r="BQ18" s="69"/>
      <c r="BR18" s="69"/>
      <c r="BS18" s="69"/>
      <c r="BT18" s="78"/>
      <c r="BU18" s="63">
        <f t="shared" si="3"/>
        <v>0</v>
      </c>
      <c r="BV18" s="60" t="e">
        <f>IF(100/'1. Ведомость текущ. усп-ти'!K$11*BU18&lt;33.3,2,IF(AND(100/'1. Ведомость текущ. усп-ти'!K$11*BU18&gt;=33.3,100/'1. Ведомость текущ. усп-ти'!K$11*BU18&lt;50),"2+",IF(AND(100/'1. Ведомость текущ. усп-ти'!K$11*BU18&gt;=50,100/'1. Ведомость текущ. усп-ти'!K$11*BU18&lt;60),3,IF(AND(100/'1. Ведомость текущ. усп-ти'!K$11*BU18&gt;=60,100/'1. Ведомость текущ. усп-ти'!K$11*BU18&lt;70),"3+",IF(AND(100/'1. Ведомость текущ. усп-ти'!K$11*BU18&gt;=70,100/'1. Ведомость текущ. усп-ти'!K$11*BU18&lt;85),4,IF(AND(100/'1. Ведомость текущ. усп-ти'!K$11*BU18&gt;=85,100/'1. Ведомость текущ. усп-ти'!K$11*BU18&lt;95),5,IF(AND(100/'1. Ведомость текущ. усп-ти'!K$11*BU18&gt;=95,100/'1. Ведомость текущ. усп-ти'!K$11*BU18&lt;=100),"5+","Ошибка")))))))</f>
        <v>#DIV/0!</v>
      </c>
      <c r="BX18" s="105">
        <f t="shared" si="4"/>
        <v>2</v>
      </c>
    </row>
    <row r="19" spans="2:76" ht="12.75">
      <c r="B19" s="11">
        <v>13</v>
      </c>
      <c r="C19" s="54">
        <f>IF('1. Ведомость текущ. усп-ти'!C34=0,"",'1. Ведомость текущ. усп-ти'!C34)</f>
      </c>
      <c r="D19" s="68" t="s">
        <v>65</v>
      </c>
      <c r="E19" s="69"/>
      <c r="F19" s="69"/>
      <c r="G19" s="69"/>
      <c r="H19" s="69"/>
      <c r="I19" s="69"/>
      <c r="J19" s="69"/>
      <c r="K19" s="70"/>
      <c r="L19" s="68"/>
      <c r="M19" s="69"/>
      <c r="N19" s="69"/>
      <c r="O19" s="69"/>
      <c r="P19" s="69"/>
      <c r="Q19" s="69"/>
      <c r="R19" s="78"/>
      <c r="S19" s="137">
        <f t="shared" si="0"/>
        <v>0</v>
      </c>
      <c r="T19" s="60" t="e">
        <f>IF(100/'1. Ведомость текущ. усп-ти'!E$11*S19&lt;33.3,2,IF(AND(100/'1. Ведомость текущ. усп-ти'!E$11*S19&gt;=33.3,100/'1. Ведомость текущ. усп-ти'!E$11*S19&lt;50),"2+",IF(AND(100/'1. Ведомость текущ. усп-ти'!E$11*S19&gt;=50,100/'1. Ведомость текущ. усп-ти'!E$11*S19&lt;60),3,IF(AND(100/'1. Ведомость текущ. усп-ти'!E$11*S19&gt;=60,100/'1. Ведомость текущ. усп-ти'!E$11*S19&lt;70),"3+",IF(AND(100/'1. Ведомость текущ. усп-ти'!E$11*S19&gt;=70,100/'1. Ведомость текущ. усп-ти'!E$11*S19&lt;85),4,IF(AND(100/'1. Ведомость текущ. усп-ти'!E$11*S19&gt;=85,100/'1. Ведомость текущ. усп-ти'!E$11*S19&lt;95),5,IF(AND(100/'1. Ведомость текущ. усп-ти'!E$11*S19&gt;=95,100/'1. Ведомость текущ. усп-ти'!E$11*S19&lt;=100),"5+","Ошибка")))))))</f>
        <v>#DIV/0!</v>
      </c>
      <c r="V19" s="12"/>
      <c r="W19" s="13"/>
      <c r="X19" s="13"/>
      <c r="Y19" s="13"/>
      <c r="Z19" s="13"/>
      <c r="AA19" s="13"/>
      <c r="AB19" s="13"/>
      <c r="AC19" s="14"/>
      <c r="AD19" s="12"/>
      <c r="AE19" s="13"/>
      <c r="AF19" s="13"/>
      <c r="AG19" s="13"/>
      <c r="AH19" s="13"/>
      <c r="AI19" s="13"/>
      <c r="AJ19" s="57"/>
      <c r="AK19" s="63">
        <f t="shared" si="1"/>
        <v>0</v>
      </c>
      <c r="AL19" s="60" t="e">
        <f>IF(100/'1. Ведомость текущ. усп-ти'!G$11*AK19&lt;33.3,2,IF(AND(100/'1. Ведомость текущ. усп-ти'!G$11*AK19&gt;=33.3,100/'1. Ведомость текущ. усп-ти'!G$11*AK19&lt;50),"2+",IF(AND(100/'1. Ведомость текущ. усп-ти'!G$11*AK19&gt;=50,100/'1. Ведомость текущ. усп-ти'!G$11*AK19&lt;60),3,IF(AND(100/'1. Ведомость текущ. усп-ти'!G$11*AK19&gt;=60,100/'1. Ведомость текущ. усп-ти'!G$11*AK19&lt;70),"3+",IF(AND(100/'1. Ведомость текущ. усп-ти'!G$11*AK19&gt;=70,100/'1. Ведомость текущ. усп-ти'!G$11*AK19&lt;85),4,IF(AND(100/'1. Ведомость текущ. усп-ти'!G$11*AK19&gt;=85,100/'1. Ведомость текущ. усп-ти'!G$11*AK19&lt;95),5,IF(AND(100/'1. Ведомость текущ. усп-ти'!G$11*AK19&gt;=95,100/'1. Ведомость текущ. усп-ти'!G$11*AK19&lt;=100),"5+","Ошибка")))))))</f>
        <v>#DIV/0!</v>
      </c>
      <c r="AN19" s="12"/>
      <c r="AO19" s="13"/>
      <c r="AP19" s="13"/>
      <c r="AQ19" s="13"/>
      <c r="AR19" s="13"/>
      <c r="AS19" s="13"/>
      <c r="AT19" s="13"/>
      <c r="AU19" s="14"/>
      <c r="AV19" s="12"/>
      <c r="AW19" s="13"/>
      <c r="AX19" s="13"/>
      <c r="AY19" s="13"/>
      <c r="AZ19" s="13"/>
      <c r="BA19" s="13"/>
      <c r="BB19" s="57"/>
      <c r="BC19" s="63">
        <f t="shared" si="2"/>
        <v>0</v>
      </c>
      <c r="BD19" s="60" t="e">
        <f>IF(100/'1. Ведомость текущ. усп-ти'!I$11*BC19&lt;33.3,2,IF(AND(100/'1. Ведомость текущ. усп-ти'!I$11*BC19&gt;=33.3,100/'1. Ведомость текущ. усп-ти'!I$11*BC19&lt;50),"2+",IF(AND(100/'1. Ведомость текущ. усп-ти'!I$11*BC19&gt;=50,100/'1. Ведомость текущ. усп-ти'!I$11*BC19&lt;60),3,IF(AND(100/'1. Ведомость текущ. усп-ти'!I$11*BC19&gt;=60,100/'1. Ведомость текущ. усп-ти'!I$11*BC19&lt;70),"3+",IF(AND(100/'1. Ведомость текущ. усп-ти'!I$11*BC19&gt;=70,100/'1. Ведомость текущ. усп-ти'!I$11*BC19&lt;85),4,IF(AND(100/'1. Ведомость текущ. усп-ти'!I$11*BC19&gt;=85,100/'1. Ведомость текущ. усп-ти'!I$11*BC19&lt;95),5,IF(AND(100/'1. Ведомость текущ. усп-ти'!I$11*BC19&gt;=95,100/'1. Ведомость текущ. усп-ти'!I$11*BC19&lt;=100),"5+","Ошибка")))))))</f>
        <v>#DIV/0!</v>
      </c>
      <c r="BF19" s="12"/>
      <c r="BG19" s="69"/>
      <c r="BH19" s="69"/>
      <c r="BI19" s="69"/>
      <c r="BJ19" s="69"/>
      <c r="BK19" s="69"/>
      <c r="BL19" s="69"/>
      <c r="BM19" s="70"/>
      <c r="BN19" s="68"/>
      <c r="BO19" s="69"/>
      <c r="BP19" s="69"/>
      <c r="BQ19" s="69"/>
      <c r="BR19" s="69"/>
      <c r="BS19" s="69"/>
      <c r="BT19" s="78"/>
      <c r="BU19" s="63">
        <f t="shared" si="3"/>
        <v>0</v>
      </c>
      <c r="BV19" s="60" t="e">
        <f>IF(100/'1. Ведомость текущ. усп-ти'!K$11*BU19&lt;33.3,2,IF(AND(100/'1. Ведомость текущ. усп-ти'!K$11*BU19&gt;=33.3,100/'1. Ведомость текущ. усп-ти'!K$11*BU19&lt;50),"2+",IF(AND(100/'1. Ведомость текущ. усп-ти'!K$11*BU19&gt;=50,100/'1. Ведомость текущ. усп-ти'!K$11*BU19&lt;60),3,IF(AND(100/'1. Ведомость текущ. усп-ти'!K$11*BU19&gt;=60,100/'1. Ведомость текущ. усп-ти'!K$11*BU19&lt;70),"3+",IF(AND(100/'1. Ведомость текущ. усп-ти'!K$11*BU19&gt;=70,100/'1. Ведомость текущ. усп-ти'!K$11*BU19&lt;85),4,IF(AND(100/'1. Ведомость текущ. усп-ти'!K$11*BU19&gt;=85,100/'1. Ведомость текущ. усп-ти'!K$11*BU19&lt;95),5,IF(AND(100/'1. Ведомость текущ. усп-ти'!K$11*BU19&gt;=95,100/'1. Ведомость текущ. усп-ти'!K$11*BU19&lt;=100),"5+","Ошибка")))))))</f>
        <v>#DIV/0!</v>
      </c>
      <c r="BX19" s="105">
        <f t="shared" si="4"/>
        <v>2</v>
      </c>
    </row>
    <row r="20" spans="2:76" ht="12.75">
      <c r="B20" s="11">
        <v>14</v>
      </c>
      <c r="C20" s="54">
        <f>IF('1. Ведомость текущ. усп-ти'!C35=0,"",'1. Ведомость текущ. усп-ти'!C35)</f>
      </c>
      <c r="D20" s="68" t="s">
        <v>65</v>
      </c>
      <c r="E20" s="69"/>
      <c r="F20" s="69"/>
      <c r="G20" s="69"/>
      <c r="H20" s="69"/>
      <c r="I20" s="69"/>
      <c r="J20" s="69"/>
      <c r="K20" s="70"/>
      <c r="L20" s="68"/>
      <c r="M20" s="69"/>
      <c r="N20" s="69"/>
      <c r="O20" s="69"/>
      <c r="P20" s="69"/>
      <c r="Q20" s="69"/>
      <c r="R20" s="78"/>
      <c r="S20" s="137">
        <f t="shared" si="0"/>
        <v>0</v>
      </c>
      <c r="T20" s="60" t="e">
        <f>IF(100/'1. Ведомость текущ. усп-ти'!E$11*S20&lt;33.3,2,IF(AND(100/'1. Ведомость текущ. усп-ти'!E$11*S20&gt;=33.3,100/'1. Ведомость текущ. усп-ти'!E$11*S20&lt;50),"2+",IF(AND(100/'1. Ведомость текущ. усп-ти'!E$11*S20&gt;=50,100/'1. Ведомость текущ. усп-ти'!E$11*S20&lt;60),3,IF(AND(100/'1. Ведомость текущ. усп-ти'!E$11*S20&gt;=60,100/'1. Ведомость текущ. усп-ти'!E$11*S20&lt;70),"3+",IF(AND(100/'1. Ведомость текущ. усп-ти'!E$11*S20&gt;=70,100/'1. Ведомость текущ. усп-ти'!E$11*S20&lt;85),4,IF(AND(100/'1. Ведомость текущ. усп-ти'!E$11*S20&gt;=85,100/'1. Ведомость текущ. усп-ти'!E$11*S20&lt;95),5,IF(AND(100/'1. Ведомость текущ. усп-ти'!E$11*S20&gt;=95,100/'1. Ведомость текущ. усп-ти'!E$11*S20&lt;=100),"5+","Ошибка")))))))</f>
        <v>#DIV/0!</v>
      </c>
      <c r="V20" s="12"/>
      <c r="W20" s="13"/>
      <c r="X20" s="13"/>
      <c r="Y20" s="13"/>
      <c r="Z20" s="13"/>
      <c r="AA20" s="13"/>
      <c r="AB20" s="13"/>
      <c r="AC20" s="14"/>
      <c r="AD20" s="12"/>
      <c r="AE20" s="13"/>
      <c r="AF20" s="13"/>
      <c r="AG20" s="13"/>
      <c r="AH20" s="13"/>
      <c r="AI20" s="13"/>
      <c r="AJ20" s="57"/>
      <c r="AK20" s="63">
        <f t="shared" si="1"/>
        <v>0</v>
      </c>
      <c r="AL20" s="60" t="e">
        <f>IF(100/'1. Ведомость текущ. усп-ти'!G$11*AK20&lt;33.3,2,IF(AND(100/'1. Ведомость текущ. усп-ти'!G$11*AK20&gt;=33.3,100/'1. Ведомость текущ. усп-ти'!G$11*AK20&lt;50),"2+",IF(AND(100/'1. Ведомость текущ. усп-ти'!G$11*AK20&gt;=50,100/'1. Ведомость текущ. усп-ти'!G$11*AK20&lt;60),3,IF(AND(100/'1. Ведомость текущ. усп-ти'!G$11*AK20&gt;=60,100/'1. Ведомость текущ. усп-ти'!G$11*AK20&lt;70),"3+",IF(AND(100/'1. Ведомость текущ. усп-ти'!G$11*AK20&gt;=70,100/'1. Ведомость текущ. усп-ти'!G$11*AK20&lt;85),4,IF(AND(100/'1. Ведомость текущ. усп-ти'!G$11*AK20&gt;=85,100/'1. Ведомость текущ. усп-ти'!G$11*AK20&lt;95),5,IF(AND(100/'1. Ведомость текущ. усп-ти'!G$11*AK20&gt;=95,100/'1. Ведомость текущ. усп-ти'!G$11*AK20&lt;=100),"5+","Ошибка")))))))</f>
        <v>#DIV/0!</v>
      </c>
      <c r="AN20" s="12"/>
      <c r="AO20" s="13"/>
      <c r="AP20" s="13"/>
      <c r="AQ20" s="13"/>
      <c r="AR20" s="13"/>
      <c r="AS20" s="13"/>
      <c r="AT20" s="13"/>
      <c r="AU20" s="14"/>
      <c r="AV20" s="12"/>
      <c r="AW20" s="13"/>
      <c r="AX20" s="13"/>
      <c r="AY20" s="13"/>
      <c r="AZ20" s="13"/>
      <c r="BA20" s="13"/>
      <c r="BB20" s="57"/>
      <c r="BC20" s="63">
        <f t="shared" si="2"/>
        <v>0</v>
      </c>
      <c r="BD20" s="60" t="e">
        <f>IF(100/'1. Ведомость текущ. усп-ти'!I$11*BC20&lt;33.3,2,IF(AND(100/'1. Ведомость текущ. усп-ти'!I$11*BC20&gt;=33.3,100/'1. Ведомость текущ. усп-ти'!I$11*BC20&lt;50),"2+",IF(AND(100/'1. Ведомость текущ. усп-ти'!I$11*BC20&gt;=50,100/'1. Ведомость текущ. усп-ти'!I$11*BC20&lt;60),3,IF(AND(100/'1. Ведомость текущ. усп-ти'!I$11*BC20&gt;=60,100/'1. Ведомость текущ. усп-ти'!I$11*BC20&lt;70),"3+",IF(AND(100/'1. Ведомость текущ. усп-ти'!I$11*BC20&gt;=70,100/'1. Ведомость текущ. усп-ти'!I$11*BC20&lt;85),4,IF(AND(100/'1. Ведомость текущ. усп-ти'!I$11*BC20&gt;=85,100/'1. Ведомость текущ. усп-ти'!I$11*BC20&lt;95),5,IF(AND(100/'1. Ведомость текущ. усп-ти'!I$11*BC20&gt;=95,100/'1. Ведомость текущ. усп-ти'!I$11*BC20&lt;=100),"5+","Ошибка")))))))</f>
        <v>#DIV/0!</v>
      </c>
      <c r="BF20" s="12"/>
      <c r="BG20" s="69"/>
      <c r="BH20" s="69"/>
      <c r="BI20" s="69"/>
      <c r="BJ20" s="69"/>
      <c r="BK20" s="69"/>
      <c r="BL20" s="69"/>
      <c r="BM20" s="70"/>
      <c r="BN20" s="68"/>
      <c r="BO20" s="69"/>
      <c r="BP20" s="69"/>
      <c r="BQ20" s="69"/>
      <c r="BR20" s="69"/>
      <c r="BS20" s="69"/>
      <c r="BT20" s="78"/>
      <c r="BU20" s="63">
        <f t="shared" si="3"/>
        <v>0</v>
      </c>
      <c r="BV20" s="60" t="e">
        <f>IF(100/'1. Ведомость текущ. усп-ти'!K$11*BU20&lt;33.3,2,IF(AND(100/'1. Ведомость текущ. усп-ти'!K$11*BU20&gt;=33.3,100/'1. Ведомость текущ. усп-ти'!K$11*BU20&lt;50),"2+",IF(AND(100/'1. Ведомость текущ. усп-ти'!K$11*BU20&gt;=50,100/'1. Ведомость текущ. усп-ти'!K$11*BU20&lt;60),3,IF(AND(100/'1. Ведомость текущ. усп-ти'!K$11*BU20&gt;=60,100/'1. Ведомость текущ. усп-ти'!K$11*BU20&lt;70),"3+",IF(AND(100/'1. Ведомость текущ. усп-ти'!K$11*BU20&gt;=70,100/'1. Ведомость текущ. усп-ти'!K$11*BU20&lt;85),4,IF(AND(100/'1. Ведомость текущ. усп-ти'!K$11*BU20&gt;=85,100/'1. Ведомость текущ. усп-ти'!K$11*BU20&lt;95),5,IF(AND(100/'1. Ведомость текущ. усп-ти'!K$11*BU20&gt;=95,100/'1. Ведомость текущ. усп-ти'!K$11*BU20&lt;=100),"5+","Ошибка")))))))</f>
        <v>#DIV/0!</v>
      </c>
      <c r="BX20" s="105">
        <f t="shared" si="4"/>
        <v>2</v>
      </c>
    </row>
    <row r="21" spans="2:76" ht="12.75">
      <c r="B21" s="11">
        <v>15</v>
      </c>
      <c r="C21" s="54">
        <f>IF('1. Ведомость текущ. усп-ти'!C36=0,"",'1. Ведомость текущ. усп-ти'!C36)</f>
      </c>
      <c r="D21" s="68" t="s">
        <v>65</v>
      </c>
      <c r="E21" s="69"/>
      <c r="F21" s="69"/>
      <c r="G21" s="69"/>
      <c r="H21" s="69"/>
      <c r="I21" s="69"/>
      <c r="J21" s="69"/>
      <c r="K21" s="70"/>
      <c r="L21" s="68"/>
      <c r="M21" s="69"/>
      <c r="N21" s="69"/>
      <c r="O21" s="69"/>
      <c r="P21" s="69"/>
      <c r="Q21" s="69"/>
      <c r="R21" s="78"/>
      <c r="S21" s="137">
        <f t="shared" si="0"/>
        <v>0</v>
      </c>
      <c r="T21" s="60" t="e">
        <f>IF(100/'1. Ведомость текущ. усп-ти'!E$11*S21&lt;33.3,2,IF(AND(100/'1. Ведомость текущ. усп-ти'!E$11*S21&gt;=33.3,100/'1. Ведомость текущ. усп-ти'!E$11*S21&lt;50),"2+",IF(AND(100/'1. Ведомость текущ. усп-ти'!E$11*S21&gt;=50,100/'1. Ведомость текущ. усп-ти'!E$11*S21&lt;60),3,IF(AND(100/'1. Ведомость текущ. усп-ти'!E$11*S21&gt;=60,100/'1. Ведомость текущ. усп-ти'!E$11*S21&lt;70),"3+",IF(AND(100/'1. Ведомость текущ. усп-ти'!E$11*S21&gt;=70,100/'1. Ведомость текущ. усп-ти'!E$11*S21&lt;85),4,IF(AND(100/'1. Ведомость текущ. усп-ти'!E$11*S21&gt;=85,100/'1. Ведомость текущ. усп-ти'!E$11*S21&lt;95),5,IF(AND(100/'1. Ведомость текущ. усп-ти'!E$11*S21&gt;=95,100/'1. Ведомость текущ. усп-ти'!E$11*S21&lt;=100),"5+","Ошибка")))))))</f>
        <v>#DIV/0!</v>
      </c>
      <c r="V21" s="12"/>
      <c r="W21" s="13"/>
      <c r="X21" s="13"/>
      <c r="Y21" s="13"/>
      <c r="Z21" s="13"/>
      <c r="AA21" s="13"/>
      <c r="AB21" s="13"/>
      <c r="AC21" s="14"/>
      <c r="AD21" s="12"/>
      <c r="AE21" s="13"/>
      <c r="AF21" s="13"/>
      <c r="AG21" s="13"/>
      <c r="AH21" s="13"/>
      <c r="AI21" s="13"/>
      <c r="AJ21" s="57"/>
      <c r="AK21" s="63">
        <f t="shared" si="1"/>
        <v>0</v>
      </c>
      <c r="AL21" s="60" t="e">
        <f>IF(100/'1. Ведомость текущ. усп-ти'!G$11*AK21&lt;33.3,2,IF(AND(100/'1. Ведомость текущ. усп-ти'!G$11*AK21&gt;=33.3,100/'1. Ведомость текущ. усп-ти'!G$11*AK21&lt;50),"2+",IF(AND(100/'1. Ведомость текущ. усп-ти'!G$11*AK21&gt;=50,100/'1. Ведомость текущ. усп-ти'!G$11*AK21&lt;60),3,IF(AND(100/'1. Ведомость текущ. усп-ти'!G$11*AK21&gt;=60,100/'1. Ведомость текущ. усп-ти'!G$11*AK21&lt;70),"3+",IF(AND(100/'1. Ведомость текущ. усп-ти'!G$11*AK21&gt;=70,100/'1. Ведомость текущ. усп-ти'!G$11*AK21&lt;85),4,IF(AND(100/'1. Ведомость текущ. усп-ти'!G$11*AK21&gt;=85,100/'1. Ведомость текущ. усп-ти'!G$11*AK21&lt;95),5,IF(AND(100/'1. Ведомость текущ. усп-ти'!G$11*AK21&gt;=95,100/'1. Ведомость текущ. усп-ти'!G$11*AK21&lt;=100),"5+","Ошибка")))))))</f>
        <v>#DIV/0!</v>
      </c>
      <c r="AN21" s="12"/>
      <c r="AO21" s="13"/>
      <c r="AP21" s="13"/>
      <c r="AQ21" s="13"/>
      <c r="AR21" s="13"/>
      <c r="AS21" s="13"/>
      <c r="AT21" s="13"/>
      <c r="AU21" s="14"/>
      <c r="AV21" s="12"/>
      <c r="AW21" s="13"/>
      <c r="AX21" s="13"/>
      <c r="AY21" s="13"/>
      <c r="AZ21" s="13"/>
      <c r="BA21" s="13"/>
      <c r="BB21" s="57"/>
      <c r="BC21" s="63">
        <f t="shared" si="2"/>
        <v>0</v>
      </c>
      <c r="BD21" s="60" t="e">
        <f>IF(100/'1. Ведомость текущ. усп-ти'!I$11*BC21&lt;33.3,2,IF(AND(100/'1. Ведомость текущ. усп-ти'!I$11*BC21&gt;=33.3,100/'1. Ведомость текущ. усп-ти'!I$11*BC21&lt;50),"2+",IF(AND(100/'1. Ведомость текущ. усп-ти'!I$11*BC21&gt;=50,100/'1. Ведомость текущ. усп-ти'!I$11*BC21&lt;60),3,IF(AND(100/'1. Ведомость текущ. усп-ти'!I$11*BC21&gt;=60,100/'1. Ведомость текущ. усп-ти'!I$11*BC21&lt;70),"3+",IF(AND(100/'1. Ведомость текущ. усп-ти'!I$11*BC21&gt;=70,100/'1. Ведомость текущ. усп-ти'!I$11*BC21&lt;85),4,IF(AND(100/'1. Ведомость текущ. усп-ти'!I$11*BC21&gt;=85,100/'1. Ведомость текущ. усп-ти'!I$11*BC21&lt;95),5,IF(AND(100/'1. Ведомость текущ. усп-ти'!I$11*BC21&gt;=95,100/'1. Ведомость текущ. усп-ти'!I$11*BC21&lt;=100),"5+","Ошибка")))))))</f>
        <v>#DIV/0!</v>
      </c>
      <c r="BF21" s="12"/>
      <c r="BG21" s="69"/>
      <c r="BH21" s="69"/>
      <c r="BI21" s="69"/>
      <c r="BJ21" s="69"/>
      <c r="BK21" s="69"/>
      <c r="BL21" s="69"/>
      <c r="BM21" s="70"/>
      <c r="BN21" s="68"/>
      <c r="BO21" s="69"/>
      <c r="BP21" s="69"/>
      <c r="BQ21" s="69"/>
      <c r="BR21" s="69"/>
      <c r="BS21" s="69"/>
      <c r="BT21" s="78"/>
      <c r="BU21" s="63">
        <f t="shared" si="3"/>
        <v>0</v>
      </c>
      <c r="BV21" s="60" t="e">
        <f>IF(100/'1. Ведомость текущ. усп-ти'!K$11*BU21&lt;33.3,2,IF(AND(100/'1. Ведомость текущ. усп-ти'!K$11*BU21&gt;=33.3,100/'1. Ведомость текущ. усп-ти'!K$11*BU21&lt;50),"2+",IF(AND(100/'1. Ведомость текущ. усп-ти'!K$11*BU21&gt;=50,100/'1. Ведомость текущ. усп-ти'!K$11*BU21&lt;60),3,IF(AND(100/'1. Ведомость текущ. усп-ти'!K$11*BU21&gt;=60,100/'1. Ведомость текущ. усп-ти'!K$11*BU21&lt;70),"3+",IF(AND(100/'1. Ведомость текущ. усп-ти'!K$11*BU21&gt;=70,100/'1. Ведомость текущ. усп-ти'!K$11*BU21&lt;85),4,IF(AND(100/'1. Ведомость текущ. усп-ти'!K$11*BU21&gt;=85,100/'1. Ведомость текущ. усп-ти'!K$11*BU21&lt;95),5,IF(AND(100/'1. Ведомость текущ. усп-ти'!K$11*BU21&gt;=95,100/'1. Ведомость текущ. усп-ти'!K$11*BU21&lt;=100),"5+","Ошибка")))))))</f>
        <v>#DIV/0!</v>
      </c>
      <c r="BX21" s="105">
        <f t="shared" si="4"/>
        <v>2</v>
      </c>
    </row>
    <row r="22" spans="2:76" ht="12.75">
      <c r="B22" s="11">
        <v>16</v>
      </c>
      <c r="C22" s="54">
        <f>IF('1. Ведомость текущ. усп-ти'!C37=0,"",'1. Ведомость текущ. усп-ти'!C37)</f>
      </c>
      <c r="D22" s="68" t="s">
        <v>65</v>
      </c>
      <c r="E22" s="69"/>
      <c r="F22" s="69"/>
      <c r="G22" s="69"/>
      <c r="H22" s="69"/>
      <c r="I22" s="69"/>
      <c r="J22" s="69"/>
      <c r="K22" s="70"/>
      <c r="L22" s="68"/>
      <c r="M22" s="69"/>
      <c r="N22" s="69"/>
      <c r="O22" s="69"/>
      <c r="P22" s="69"/>
      <c r="Q22" s="69"/>
      <c r="R22" s="78"/>
      <c r="S22" s="137">
        <f t="shared" si="0"/>
        <v>0</v>
      </c>
      <c r="T22" s="60" t="e">
        <f>IF(100/'1. Ведомость текущ. усп-ти'!E$11*S22&lt;33.3,2,IF(AND(100/'1. Ведомость текущ. усп-ти'!E$11*S22&gt;=33.3,100/'1. Ведомость текущ. усп-ти'!E$11*S22&lt;50),"2+",IF(AND(100/'1. Ведомость текущ. усп-ти'!E$11*S22&gt;=50,100/'1. Ведомость текущ. усп-ти'!E$11*S22&lt;60),3,IF(AND(100/'1. Ведомость текущ. усп-ти'!E$11*S22&gt;=60,100/'1. Ведомость текущ. усп-ти'!E$11*S22&lt;70),"3+",IF(AND(100/'1. Ведомость текущ. усп-ти'!E$11*S22&gt;=70,100/'1. Ведомость текущ. усп-ти'!E$11*S22&lt;85),4,IF(AND(100/'1. Ведомость текущ. усп-ти'!E$11*S22&gt;=85,100/'1. Ведомость текущ. усп-ти'!E$11*S22&lt;95),5,IF(AND(100/'1. Ведомость текущ. усп-ти'!E$11*S22&gt;=95,100/'1. Ведомость текущ. усп-ти'!E$11*S22&lt;=100),"5+","Ошибка")))))))</f>
        <v>#DIV/0!</v>
      </c>
      <c r="V22" s="12"/>
      <c r="W22" s="13"/>
      <c r="X22" s="13"/>
      <c r="Y22" s="13"/>
      <c r="Z22" s="13"/>
      <c r="AA22" s="13"/>
      <c r="AB22" s="13"/>
      <c r="AC22" s="14"/>
      <c r="AD22" s="12"/>
      <c r="AE22" s="13"/>
      <c r="AF22" s="13"/>
      <c r="AG22" s="13"/>
      <c r="AH22" s="13"/>
      <c r="AI22" s="13"/>
      <c r="AJ22" s="57"/>
      <c r="AK22" s="63">
        <f t="shared" si="1"/>
        <v>0</v>
      </c>
      <c r="AL22" s="60" t="e">
        <f>IF(100/'1. Ведомость текущ. усп-ти'!G$11*AK22&lt;33.3,2,IF(AND(100/'1. Ведомость текущ. усп-ти'!G$11*AK22&gt;=33.3,100/'1. Ведомость текущ. усп-ти'!G$11*AK22&lt;50),"2+",IF(AND(100/'1. Ведомость текущ. усп-ти'!G$11*AK22&gt;=50,100/'1. Ведомость текущ. усп-ти'!G$11*AK22&lt;60),3,IF(AND(100/'1. Ведомость текущ. усп-ти'!G$11*AK22&gt;=60,100/'1. Ведомость текущ. усп-ти'!G$11*AK22&lt;70),"3+",IF(AND(100/'1. Ведомость текущ. усп-ти'!G$11*AK22&gt;=70,100/'1. Ведомость текущ. усп-ти'!G$11*AK22&lt;85),4,IF(AND(100/'1. Ведомость текущ. усп-ти'!G$11*AK22&gt;=85,100/'1. Ведомость текущ. усп-ти'!G$11*AK22&lt;95),5,IF(AND(100/'1. Ведомость текущ. усп-ти'!G$11*AK22&gt;=95,100/'1. Ведомость текущ. усп-ти'!G$11*AK22&lt;=100),"5+","Ошибка")))))))</f>
        <v>#DIV/0!</v>
      </c>
      <c r="AN22" s="12"/>
      <c r="AO22" s="13"/>
      <c r="AP22" s="13"/>
      <c r="AQ22" s="13"/>
      <c r="AR22" s="13"/>
      <c r="AS22" s="13"/>
      <c r="AT22" s="13"/>
      <c r="AU22" s="14"/>
      <c r="AV22" s="12"/>
      <c r="AW22" s="13"/>
      <c r="AX22" s="13"/>
      <c r="AY22" s="13"/>
      <c r="AZ22" s="13"/>
      <c r="BA22" s="13"/>
      <c r="BB22" s="57"/>
      <c r="BC22" s="63">
        <f t="shared" si="2"/>
        <v>0</v>
      </c>
      <c r="BD22" s="60" t="e">
        <f>IF(100/'1. Ведомость текущ. усп-ти'!I$11*BC22&lt;33.3,2,IF(AND(100/'1. Ведомость текущ. усп-ти'!I$11*BC22&gt;=33.3,100/'1. Ведомость текущ. усп-ти'!I$11*BC22&lt;50),"2+",IF(AND(100/'1. Ведомость текущ. усп-ти'!I$11*BC22&gt;=50,100/'1. Ведомость текущ. усп-ти'!I$11*BC22&lt;60),3,IF(AND(100/'1. Ведомость текущ. усп-ти'!I$11*BC22&gt;=60,100/'1. Ведомость текущ. усп-ти'!I$11*BC22&lt;70),"3+",IF(AND(100/'1. Ведомость текущ. усп-ти'!I$11*BC22&gt;=70,100/'1. Ведомость текущ. усп-ти'!I$11*BC22&lt;85),4,IF(AND(100/'1. Ведомость текущ. усп-ти'!I$11*BC22&gt;=85,100/'1. Ведомость текущ. усп-ти'!I$11*BC22&lt;95),5,IF(AND(100/'1. Ведомость текущ. усп-ти'!I$11*BC22&gt;=95,100/'1. Ведомость текущ. усп-ти'!I$11*BC22&lt;=100),"5+","Ошибка")))))))</f>
        <v>#DIV/0!</v>
      </c>
      <c r="BF22" s="12"/>
      <c r="BG22" s="69"/>
      <c r="BH22" s="69"/>
      <c r="BI22" s="69"/>
      <c r="BJ22" s="69"/>
      <c r="BK22" s="69"/>
      <c r="BL22" s="69"/>
      <c r="BM22" s="70"/>
      <c r="BN22" s="68"/>
      <c r="BO22" s="69"/>
      <c r="BP22" s="69"/>
      <c r="BQ22" s="69"/>
      <c r="BR22" s="69"/>
      <c r="BS22" s="69"/>
      <c r="BT22" s="78"/>
      <c r="BU22" s="63">
        <f t="shared" si="3"/>
        <v>0</v>
      </c>
      <c r="BV22" s="60" t="e">
        <f>IF(100/'1. Ведомость текущ. усп-ти'!K$11*BU22&lt;33.3,2,IF(AND(100/'1. Ведомость текущ. усп-ти'!K$11*BU22&gt;=33.3,100/'1. Ведомость текущ. усп-ти'!K$11*BU22&lt;50),"2+",IF(AND(100/'1. Ведомость текущ. усп-ти'!K$11*BU22&gt;=50,100/'1. Ведомость текущ. усп-ти'!K$11*BU22&lt;60),3,IF(AND(100/'1. Ведомость текущ. усп-ти'!K$11*BU22&gt;=60,100/'1. Ведомость текущ. усп-ти'!K$11*BU22&lt;70),"3+",IF(AND(100/'1. Ведомость текущ. усп-ти'!K$11*BU22&gt;=70,100/'1. Ведомость текущ. усп-ти'!K$11*BU22&lt;85),4,IF(AND(100/'1. Ведомость текущ. усп-ти'!K$11*BU22&gt;=85,100/'1. Ведомость текущ. усп-ти'!K$11*BU22&lt;95),5,IF(AND(100/'1. Ведомость текущ. усп-ти'!K$11*BU22&gt;=95,100/'1. Ведомость текущ. усп-ти'!K$11*BU22&lt;=100),"5+","Ошибка")))))))</f>
        <v>#DIV/0!</v>
      </c>
      <c r="BX22" s="105">
        <f t="shared" si="4"/>
        <v>2</v>
      </c>
    </row>
    <row r="23" spans="2:76" ht="12.75">
      <c r="B23" s="11">
        <v>17</v>
      </c>
      <c r="C23" s="54">
        <f>IF('1. Ведомость текущ. усп-ти'!C38=0,"",'1. Ведомость текущ. усп-ти'!C38)</f>
      </c>
      <c r="D23" s="68" t="s">
        <v>65</v>
      </c>
      <c r="E23" s="69"/>
      <c r="F23" s="69"/>
      <c r="G23" s="69"/>
      <c r="H23" s="69"/>
      <c r="I23" s="69"/>
      <c r="J23" s="69"/>
      <c r="K23" s="70"/>
      <c r="L23" s="68"/>
      <c r="M23" s="69"/>
      <c r="N23" s="69"/>
      <c r="O23" s="69"/>
      <c r="P23" s="69"/>
      <c r="Q23" s="69"/>
      <c r="R23" s="78"/>
      <c r="S23" s="137">
        <f t="shared" si="0"/>
        <v>0</v>
      </c>
      <c r="T23" s="60" t="e">
        <f>IF(100/'1. Ведомость текущ. усп-ти'!E$11*S23&lt;33.3,2,IF(AND(100/'1. Ведомость текущ. усп-ти'!E$11*S23&gt;=33.3,100/'1. Ведомость текущ. усп-ти'!E$11*S23&lt;50),"2+",IF(AND(100/'1. Ведомость текущ. усп-ти'!E$11*S23&gt;=50,100/'1. Ведомость текущ. усп-ти'!E$11*S23&lt;60),3,IF(AND(100/'1. Ведомость текущ. усп-ти'!E$11*S23&gt;=60,100/'1. Ведомость текущ. усп-ти'!E$11*S23&lt;70),"3+",IF(AND(100/'1. Ведомость текущ. усп-ти'!E$11*S23&gt;=70,100/'1. Ведомость текущ. усп-ти'!E$11*S23&lt;85),4,IF(AND(100/'1. Ведомость текущ. усп-ти'!E$11*S23&gt;=85,100/'1. Ведомость текущ. усп-ти'!E$11*S23&lt;95),5,IF(AND(100/'1. Ведомость текущ. усп-ти'!E$11*S23&gt;=95,100/'1. Ведомость текущ. усп-ти'!E$11*S23&lt;=100),"5+","Ошибка")))))))</f>
        <v>#DIV/0!</v>
      </c>
      <c r="V23" s="12"/>
      <c r="W23" s="13"/>
      <c r="X23" s="13"/>
      <c r="Y23" s="13"/>
      <c r="Z23" s="13"/>
      <c r="AA23" s="13"/>
      <c r="AB23" s="13"/>
      <c r="AC23" s="14"/>
      <c r="AD23" s="12"/>
      <c r="AE23" s="13"/>
      <c r="AF23" s="13"/>
      <c r="AG23" s="13"/>
      <c r="AH23" s="13"/>
      <c r="AI23" s="13"/>
      <c r="AJ23" s="57"/>
      <c r="AK23" s="63">
        <f t="shared" si="1"/>
        <v>0</v>
      </c>
      <c r="AL23" s="60" t="e">
        <f>IF(100/'1. Ведомость текущ. усп-ти'!G$11*AK23&lt;33.3,2,IF(AND(100/'1. Ведомость текущ. усп-ти'!G$11*AK23&gt;=33.3,100/'1. Ведомость текущ. усп-ти'!G$11*AK23&lt;50),"2+",IF(AND(100/'1. Ведомость текущ. усп-ти'!G$11*AK23&gt;=50,100/'1. Ведомость текущ. усп-ти'!G$11*AK23&lt;60),3,IF(AND(100/'1. Ведомость текущ. усп-ти'!G$11*AK23&gt;=60,100/'1. Ведомость текущ. усп-ти'!G$11*AK23&lt;70),"3+",IF(AND(100/'1. Ведомость текущ. усп-ти'!G$11*AK23&gt;=70,100/'1. Ведомость текущ. усп-ти'!G$11*AK23&lt;85),4,IF(AND(100/'1. Ведомость текущ. усп-ти'!G$11*AK23&gt;=85,100/'1. Ведомость текущ. усп-ти'!G$11*AK23&lt;95),5,IF(AND(100/'1. Ведомость текущ. усп-ти'!G$11*AK23&gt;=95,100/'1. Ведомость текущ. усп-ти'!G$11*AK23&lt;=100),"5+","Ошибка")))))))</f>
        <v>#DIV/0!</v>
      </c>
      <c r="AN23" s="12"/>
      <c r="AO23" s="13"/>
      <c r="AP23" s="13"/>
      <c r="AQ23" s="13"/>
      <c r="AR23" s="13"/>
      <c r="AS23" s="13"/>
      <c r="AT23" s="13"/>
      <c r="AU23" s="14"/>
      <c r="AV23" s="12"/>
      <c r="AW23" s="13"/>
      <c r="AX23" s="13"/>
      <c r="AY23" s="13"/>
      <c r="AZ23" s="13"/>
      <c r="BA23" s="13"/>
      <c r="BB23" s="57"/>
      <c r="BC23" s="63">
        <f t="shared" si="2"/>
        <v>0</v>
      </c>
      <c r="BD23" s="60" t="e">
        <f>IF(100/'1. Ведомость текущ. усп-ти'!I$11*BC23&lt;33.3,2,IF(AND(100/'1. Ведомость текущ. усп-ти'!I$11*BC23&gt;=33.3,100/'1. Ведомость текущ. усп-ти'!I$11*BC23&lt;50),"2+",IF(AND(100/'1. Ведомость текущ. усп-ти'!I$11*BC23&gt;=50,100/'1. Ведомость текущ. усп-ти'!I$11*BC23&lt;60),3,IF(AND(100/'1. Ведомость текущ. усп-ти'!I$11*BC23&gt;=60,100/'1. Ведомость текущ. усп-ти'!I$11*BC23&lt;70),"3+",IF(AND(100/'1. Ведомость текущ. усп-ти'!I$11*BC23&gt;=70,100/'1. Ведомость текущ. усп-ти'!I$11*BC23&lt;85),4,IF(AND(100/'1. Ведомость текущ. усп-ти'!I$11*BC23&gt;=85,100/'1. Ведомость текущ. усп-ти'!I$11*BC23&lt;95),5,IF(AND(100/'1. Ведомость текущ. усп-ти'!I$11*BC23&gt;=95,100/'1. Ведомость текущ. усп-ти'!I$11*BC23&lt;=100),"5+","Ошибка")))))))</f>
        <v>#DIV/0!</v>
      </c>
      <c r="BF23" s="12"/>
      <c r="BG23" s="69"/>
      <c r="BH23" s="69"/>
      <c r="BI23" s="69"/>
      <c r="BJ23" s="69"/>
      <c r="BK23" s="69"/>
      <c r="BL23" s="69"/>
      <c r="BM23" s="70"/>
      <c r="BN23" s="68"/>
      <c r="BO23" s="69"/>
      <c r="BP23" s="69"/>
      <c r="BQ23" s="69"/>
      <c r="BR23" s="69"/>
      <c r="BS23" s="69"/>
      <c r="BT23" s="78"/>
      <c r="BU23" s="63">
        <f t="shared" si="3"/>
        <v>0</v>
      </c>
      <c r="BV23" s="60" t="e">
        <f>IF(100/'1. Ведомость текущ. усп-ти'!K$11*BU23&lt;33.3,2,IF(AND(100/'1. Ведомость текущ. усп-ти'!K$11*BU23&gt;=33.3,100/'1. Ведомость текущ. усп-ти'!K$11*BU23&lt;50),"2+",IF(AND(100/'1. Ведомость текущ. усп-ти'!K$11*BU23&gt;=50,100/'1. Ведомость текущ. усп-ти'!K$11*BU23&lt;60),3,IF(AND(100/'1. Ведомость текущ. усп-ти'!K$11*BU23&gt;=60,100/'1. Ведомость текущ. усп-ти'!K$11*BU23&lt;70),"3+",IF(AND(100/'1. Ведомость текущ. усп-ти'!K$11*BU23&gt;=70,100/'1. Ведомость текущ. усп-ти'!K$11*BU23&lt;85),4,IF(AND(100/'1. Ведомость текущ. усп-ти'!K$11*BU23&gt;=85,100/'1. Ведомость текущ. усп-ти'!K$11*BU23&lt;95),5,IF(AND(100/'1. Ведомость текущ. усп-ти'!K$11*BU23&gt;=95,100/'1. Ведомость текущ. усп-ти'!K$11*BU23&lt;=100),"5+","Ошибка")))))))</f>
        <v>#DIV/0!</v>
      </c>
      <c r="BX23" s="105">
        <f t="shared" si="4"/>
        <v>2</v>
      </c>
    </row>
    <row r="24" spans="2:76" ht="12.75">
      <c r="B24" s="11">
        <v>18</v>
      </c>
      <c r="C24" s="54">
        <f>IF('1. Ведомость текущ. усп-ти'!C39=0,"",'1. Ведомость текущ. усп-ти'!C39)</f>
      </c>
      <c r="D24" s="68" t="s">
        <v>65</v>
      </c>
      <c r="E24" s="69"/>
      <c r="F24" s="69"/>
      <c r="G24" s="69"/>
      <c r="H24" s="69"/>
      <c r="I24" s="69"/>
      <c r="J24" s="69"/>
      <c r="K24" s="70"/>
      <c r="L24" s="68"/>
      <c r="M24" s="69"/>
      <c r="N24" s="69"/>
      <c r="O24" s="69"/>
      <c r="P24" s="69"/>
      <c r="Q24" s="69"/>
      <c r="R24" s="78"/>
      <c r="S24" s="137">
        <f t="shared" si="0"/>
        <v>0</v>
      </c>
      <c r="T24" s="60" t="e">
        <f>IF(100/'1. Ведомость текущ. усп-ти'!E$11*S24&lt;33.3,2,IF(AND(100/'1. Ведомость текущ. усп-ти'!E$11*S24&gt;=33.3,100/'1. Ведомость текущ. усп-ти'!E$11*S24&lt;50),"2+",IF(AND(100/'1. Ведомость текущ. усп-ти'!E$11*S24&gt;=50,100/'1. Ведомость текущ. усп-ти'!E$11*S24&lt;60),3,IF(AND(100/'1. Ведомость текущ. усп-ти'!E$11*S24&gt;=60,100/'1. Ведомость текущ. усп-ти'!E$11*S24&lt;70),"3+",IF(AND(100/'1. Ведомость текущ. усп-ти'!E$11*S24&gt;=70,100/'1. Ведомость текущ. усп-ти'!E$11*S24&lt;85),4,IF(AND(100/'1. Ведомость текущ. усп-ти'!E$11*S24&gt;=85,100/'1. Ведомость текущ. усп-ти'!E$11*S24&lt;95),5,IF(AND(100/'1. Ведомость текущ. усп-ти'!E$11*S24&gt;=95,100/'1. Ведомость текущ. усп-ти'!E$11*S24&lt;=100),"5+","Ошибка")))))))</f>
        <v>#DIV/0!</v>
      </c>
      <c r="V24" s="12"/>
      <c r="W24" s="13"/>
      <c r="X24" s="13"/>
      <c r="Y24" s="13"/>
      <c r="Z24" s="13"/>
      <c r="AA24" s="13"/>
      <c r="AB24" s="13"/>
      <c r="AC24" s="14"/>
      <c r="AD24" s="12"/>
      <c r="AE24" s="13"/>
      <c r="AF24" s="13"/>
      <c r="AG24" s="13"/>
      <c r="AH24" s="13"/>
      <c r="AI24" s="13"/>
      <c r="AJ24" s="57"/>
      <c r="AK24" s="63">
        <f t="shared" si="1"/>
        <v>0</v>
      </c>
      <c r="AL24" s="60" t="e">
        <f>IF(100/'1. Ведомость текущ. усп-ти'!G$11*AK24&lt;33.3,2,IF(AND(100/'1. Ведомость текущ. усп-ти'!G$11*AK24&gt;=33.3,100/'1. Ведомость текущ. усп-ти'!G$11*AK24&lt;50),"2+",IF(AND(100/'1. Ведомость текущ. усп-ти'!G$11*AK24&gt;=50,100/'1. Ведомость текущ. усп-ти'!G$11*AK24&lt;60),3,IF(AND(100/'1. Ведомость текущ. усп-ти'!G$11*AK24&gt;=60,100/'1. Ведомость текущ. усп-ти'!G$11*AK24&lt;70),"3+",IF(AND(100/'1. Ведомость текущ. усп-ти'!G$11*AK24&gt;=70,100/'1. Ведомость текущ. усп-ти'!G$11*AK24&lt;85),4,IF(AND(100/'1. Ведомость текущ. усп-ти'!G$11*AK24&gt;=85,100/'1. Ведомость текущ. усп-ти'!G$11*AK24&lt;95),5,IF(AND(100/'1. Ведомость текущ. усп-ти'!G$11*AK24&gt;=95,100/'1. Ведомость текущ. усп-ти'!G$11*AK24&lt;=100),"5+","Ошибка")))))))</f>
        <v>#DIV/0!</v>
      </c>
      <c r="AN24" s="12"/>
      <c r="AO24" s="13"/>
      <c r="AP24" s="13"/>
      <c r="AQ24" s="13"/>
      <c r="AR24" s="13"/>
      <c r="AS24" s="13"/>
      <c r="AT24" s="13"/>
      <c r="AU24" s="14"/>
      <c r="AV24" s="12"/>
      <c r="AW24" s="13"/>
      <c r="AX24" s="13"/>
      <c r="AY24" s="13"/>
      <c r="AZ24" s="13"/>
      <c r="BA24" s="13"/>
      <c r="BB24" s="57"/>
      <c r="BC24" s="63">
        <f t="shared" si="2"/>
        <v>0</v>
      </c>
      <c r="BD24" s="60" t="e">
        <f>IF(100/'1. Ведомость текущ. усп-ти'!I$11*BC24&lt;33.3,2,IF(AND(100/'1. Ведомость текущ. усп-ти'!I$11*BC24&gt;=33.3,100/'1. Ведомость текущ. усп-ти'!I$11*BC24&lt;50),"2+",IF(AND(100/'1. Ведомость текущ. усп-ти'!I$11*BC24&gt;=50,100/'1. Ведомость текущ. усп-ти'!I$11*BC24&lt;60),3,IF(AND(100/'1. Ведомость текущ. усп-ти'!I$11*BC24&gt;=60,100/'1. Ведомость текущ. усп-ти'!I$11*BC24&lt;70),"3+",IF(AND(100/'1. Ведомость текущ. усп-ти'!I$11*BC24&gt;=70,100/'1. Ведомость текущ. усп-ти'!I$11*BC24&lt;85),4,IF(AND(100/'1. Ведомость текущ. усп-ти'!I$11*BC24&gt;=85,100/'1. Ведомость текущ. усп-ти'!I$11*BC24&lt;95),5,IF(AND(100/'1. Ведомость текущ. усп-ти'!I$11*BC24&gt;=95,100/'1. Ведомость текущ. усп-ти'!I$11*BC24&lt;=100),"5+","Ошибка")))))))</f>
        <v>#DIV/0!</v>
      </c>
      <c r="BF24" s="12"/>
      <c r="BG24" s="69"/>
      <c r="BH24" s="69"/>
      <c r="BI24" s="69"/>
      <c r="BJ24" s="69"/>
      <c r="BK24" s="69"/>
      <c r="BL24" s="69"/>
      <c r="BM24" s="70"/>
      <c r="BN24" s="68"/>
      <c r="BO24" s="69"/>
      <c r="BP24" s="69"/>
      <c r="BQ24" s="69"/>
      <c r="BR24" s="69"/>
      <c r="BS24" s="69"/>
      <c r="BT24" s="78"/>
      <c r="BU24" s="63">
        <f t="shared" si="3"/>
        <v>0</v>
      </c>
      <c r="BV24" s="60" t="e">
        <f>IF(100/'1. Ведомость текущ. усп-ти'!K$11*BU24&lt;33.3,2,IF(AND(100/'1. Ведомость текущ. усп-ти'!K$11*BU24&gt;=33.3,100/'1. Ведомость текущ. усп-ти'!K$11*BU24&lt;50),"2+",IF(AND(100/'1. Ведомость текущ. усп-ти'!K$11*BU24&gt;=50,100/'1. Ведомость текущ. усп-ти'!K$11*BU24&lt;60),3,IF(AND(100/'1. Ведомость текущ. усп-ти'!K$11*BU24&gt;=60,100/'1. Ведомость текущ. усп-ти'!K$11*BU24&lt;70),"3+",IF(AND(100/'1. Ведомость текущ. усп-ти'!K$11*BU24&gt;=70,100/'1. Ведомость текущ. усп-ти'!K$11*BU24&lt;85),4,IF(AND(100/'1. Ведомость текущ. усп-ти'!K$11*BU24&gt;=85,100/'1. Ведомость текущ. усп-ти'!K$11*BU24&lt;95),5,IF(AND(100/'1. Ведомость текущ. усп-ти'!K$11*BU24&gt;=95,100/'1. Ведомость текущ. усп-ти'!K$11*BU24&lt;=100),"5+","Ошибка")))))))</f>
        <v>#DIV/0!</v>
      </c>
      <c r="BX24" s="105">
        <f t="shared" si="4"/>
        <v>2</v>
      </c>
    </row>
    <row r="25" spans="2:76" ht="12.75">
      <c r="B25" s="11">
        <v>19</v>
      </c>
      <c r="C25" s="54">
        <f>IF('1. Ведомость текущ. усп-ти'!C40=0,"",'1. Ведомость текущ. усп-ти'!C40)</f>
      </c>
      <c r="D25" s="68" t="s">
        <v>65</v>
      </c>
      <c r="E25" s="69"/>
      <c r="F25" s="69"/>
      <c r="G25" s="69"/>
      <c r="H25" s="69"/>
      <c r="I25" s="69"/>
      <c r="J25" s="69"/>
      <c r="K25" s="70"/>
      <c r="L25" s="68"/>
      <c r="M25" s="69"/>
      <c r="N25" s="69"/>
      <c r="O25" s="69"/>
      <c r="P25" s="69"/>
      <c r="Q25" s="69"/>
      <c r="R25" s="78"/>
      <c r="S25" s="137">
        <f t="shared" si="0"/>
        <v>0</v>
      </c>
      <c r="T25" s="60" t="e">
        <f>IF(100/'1. Ведомость текущ. усп-ти'!E$11*S25&lt;33.3,2,IF(AND(100/'1. Ведомость текущ. усп-ти'!E$11*S25&gt;=33.3,100/'1. Ведомость текущ. усп-ти'!E$11*S25&lt;50),"2+",IF(AND(100/'1. Ведомость текущ. усп-ти'!E$11*S25&gt;=50,100/'1. Ведомость текущ. усп-ти'!E$11*S25&lt;60),3,IF(AND(100/'1. Ведомость текущ. усп-ти'!E$11*S25&gt;=60,100/'1. Ведомость текущ. усп-ти'!E$11*S25&lt;70),"3+",IF(AND(100/'1. Ведомость текущ. усп-ти'!E$11*S25&gt;=70,100/'1. Ведомость текущ. усп-ти'!E$11*S25&lt;85),4,IF(AND(100/'1. Ведомость текущ. усп-ти'!E$11*S25&gt;=85,100/'1. Ведомость текущ. усп-ти'!E$11*S25&lt;95),5,IF(AND(100/'1. Ведомость текущ. усп-ти'!E$11*S25&gt;=95,100/'1. Ведомость текущ. усп-ти'!E$11*S25&lt;=100),"5+","Ошибка")))))))</f>
        <v>#DIV/0!</v>
      </c>
      <c r="V25" s="12"/>
      <c r="W25" s="13"/>
      <c r="X25" s="13"/>
      <c r="Y25" s="13"/>
      <c r="Z25" s="13"/>
      <c r="AA25" s="13"/>
      <c r="AB25" s="13"/>
      <c r="AC25" s="14"/>
      <c r="AD25" s="12"/>
      <c r="AE25" s="13"/>
      <c r="AF25" s="13"/>
      <c r="AG25" s="13"/>
      <c r="AH25" s="13"/>
      <c r="AI25" s="13"/>
      <c r="AJ25" s="57"/>
      <c r="AK25" s="63">
        <f t="shared" si="1"/>
        <v>0</v>
      </c>
      <c r="AL25" s="60" t="e">
        <f>IF(100/'1. Ведомость текущ. усп-ти'!G$11*AK25&lt;33.3,2,IF(AND(100/'1. Ведомость текущ. усп-ти'!G$11*AK25&gt;=33.3,100/'1. Ведомость текущ. усп-ти'!G$11*AK25&lt;50),"2+",IF(AND(100/'1. Ведомость текущ. усп-ти'!G$11*AK25&gt;=50,100/'1. Ведомость текущ. усп-ти'!G$11*AK25&lt;60),3,IF(AND(100/'1. Ведомость текущ. усп-ти'!G$11*AK25&gt;=60,100/'1. Ведомость текущ. усп-ти'!G$11*AK25&lt;70),"3+",IF(AND(100/'1. Ведомость текущ. усп-ти'!G$11*AK25&gt;=70,100/'1. Ведомость текущ. усп-ти'!G$11*AK25&lt;85),4,IF(AND(100/'1. Ведомость текущ. усп-ти'!G$11*AK25&gt;=85,100/'1. Ведомость текущ. усп-ти'!G$11*AK25&lt;95),5,IF(AND(100/'1. Ведомость текущ. усп-ти'!G$11*AK25&gt;=95,100/'1. Ведомость текущ. усп-ти'!G$11*AK25&lt;=100),"5+","Ошибка")))))))</f>
        <v>#DIV/0!</v>
      </c>
      <c r="AN25" s="12"/>
      <c r="AO25" s="13"/>
      <c r="AP25" s="13"/>
      <c r="AQ25" s="13"/>
      <c r="AR25" s="13"/>
      <c r="AS25" s="13"/>
      <c r="AT25" s="13"/>
      <c r="AU25" s="14"/>
      <c r="AV25" s="12"/>
      <c r="AW25" s="13"/>
      <c r="AX25" s="13"/>
      <c r="AY25" s="13"/>
      <c r="AZ25" s="13"/>
      <c r="BA25" s="13"/>
      <c r="BB25" s="57"/>
      <c r="BC25" s="63">
        <f t="shared" si="2"/>
        <v>0</v>
      </c>
      <c r="BD25" s="60" t="e">
        <f>IF(100/'1. Ведомость текущ. усп-ти'!I$11*BC25&lt;33.3,2,IF(AND(100/'1. Ведомость текущ. усп-ти'!I$11*BC25&gt;=33.3,100/'1. Ведомость текущ. усп-ти'!I$11*BC25&lt;50),"2+",IF(AND(100/'1. Ведомость текущ. усп-ти'!I$11*BC25&gt;=50,100/'1. Ведомость текущ. усп-ти'!I$11*BC25&lt;60),3,IF(AND(100/'1. Ведомость текущ. усп-ти'!I$11*BC25&gt;=60,100/'1. Ведомость текущ. усп-ти'!I$11*BC25&lt;70),"3+",IF(AND(100/'1. Ведомость текущ. усп-ти'!I$11*BC25&gt;=70,100/'1. Ведомость текущ. усп-ти'!I$11*BC25&lt;85),4,IF(AND(100/'1. Ведомость текущ. усп-ти'!I$11*BC25&gt;=85,100/'1. Ведомость текущ. усп-ти'!I$11*BC25&lt;95),5,IF(AND(100/'1. Ведомость текущ. усп-ти'!I$11*BC25&gt;=95,100/'1. Ведомость текущ. усп-ти'!I$11*BC25&lt;=100),"5+","Ошибка")))))))</f>
        <v>#DIV/0!</v>
      </c>
      <c r="BF25" s="12"/>
      <c r="BG25" s="69"/>
      <c r="BH25" s="69"/>
      <c r="BI25" s="69"/>
      <c r="BJ25" s="69"/>
      <c r="BK25" s="69"/>
      <c r="BL25" s="69"/>
      <c r="BM25" s="70"/>
      <c r="BN25" s="68"/>
      <c r="BO25" s="69"/>
      <c r="BP25" s="69"/>
      <c r="BQ25" s="69"/>
      <c r="BR25" s="69"/>
      <c r="BS25" s="69"/>
      <c r="BT25" s="78"/>
      <c r="BU25" s="63">
        <f t="shared" si="3"/>
        <v>0</v>
      </c>
      <c r="BV25" s="60" t="e">
        <f>IF(100/'1. Ведомость текущ. усп-ти'!K$11*BU25&lt;33.3,2,IF(AND(100/'1. Ведомость текущ. усп-ти'!K$11*BU25&gt;=33.3,100/'1. Ведомость текущ. усп-ти'!K$11*BU25&lt;50),"2+",IF(AND(100/'1. Ведомость текущ. усп-ти'!K$11*BU25&gt;=50,100/'1. Ведомость текущ. усп-ти'!K$11*BU25&lt;60),3,IF(AND(100/'1. Ведомость текущ. усп-ти'!K$11*BU25&gt;=60,100/'1. Ведомость текущ. усп-ти'!K$11*BU25&lt;70),"3+",IF(AND(100/'1. Ведомость текущ. усп-ти'!K$11*BU25&gt;=70,100/'1. Ведомость текущ. усп-ти'!K$11*BU25&lt;85),4,IF(AND(100/'1. Ведомость текущ. усп-ти'!K$11*BU25&gt;=85,100/'1. Ведомость текущ. усп-ти'!K$11*BU25&lt;95),5,IF(AND(100/'1. Ведомость текущ. усп-ти'!K$11*BU25&gt;=95,100/'1. Ведомость текущ. усп-ти'!K$11*BU25&lt;=100),"5+","Ошибка")))))))</f>
        <v>#DIV/0!</v>
      </c>
      <c r="BX25" s="105">
        <f t="shared" si="4"/>
        <v>2</v>
      </c>
    </row>
    <row r="26" spans="2:76" ht="12.75">
      <c r="B26" s="11">
        <v>20</v>
      </c>
      <c r="C26" s="54">
        <f>IF('1. Ведомость текущ. усп-ти'!C41=0,"",'1. Ведомость текущ. усп-ти'!C41)</f>
      </c>
      <c r="D26" s="68" t="s">
        <v>65</v>
      </c>
      <c r="E26" s="69"/>
      <c r="F26" s="69"/>
      <c r="G26" s="69"/>
      <c r="H26" s="69"/>
      <c r="I26" s="69"/>
      <c r="J26" s="69"/>
      <c r="K26" s="70"/>
      <c r="L26" s="68"/>
      <c r="M26" s="69"/>
      <c r="N26" s="69"/>
      <c r="O26" s="69"/>
      <c r="P26" s="69"/>
      <c r="Q26" s="69"/>
      <c r="R26" s="78"/>
      <c r="S26" s="137">
        <f t="shared" si="0"/>
        <v>0</v>
      </c>
      <c r="T26" s="60" t="e">
        <f>IF(100/'1. Ведомость текущ. усп-ти'!E$11*S26&lt;33.3,2,IF(AND(100/'1. Ведомость текущ. усп-ти'!E$11*S26&gt;=33.3,100/'1. Ведомость текущ. усп-ти'!E$11*S26&lt;50),"2+",IF(AND(100/'1. Ведомость текущ. усп-ти'!E$11*S26&gt;=50,100/'1. Ведомость текущ. усп-ти'!E$11*S26&lt;60),3,IF(AND(100/'1. Ведомость текущ. усп-ти'!E$11*S26&gt;=60,100/'1. Ведомость текущ. усп-ти'!E$11*S26&lt;70),"3+",IF(AND(100/'1. Ведомость текущ. усп-ти'!E$11*S26&gt;=70,100/'1. Ведомость текущ. усп-ти'!E$11*S26&lt;85),4,IF(AND(100/'1. Ведомость текущ. усп-ти'!E$11*S26&gt;=85,100/'1. Ведомость текущ. усп-ти'!E$11*S26&lt;95),5,IF(AND(100/'1. Ведомость текущ. усп-ти'!E$11*S26&gt;=95,100/'1. Ведомость текущ. усп-ти'!E$11*S26&lt;=100),"5+","Ошибка")))))))</f>
        <v>#DIV/0!</v>
      </c>
      <c r="V26" s="12"/>
      <c r="W26" s="13"/>
      <c r="X26" s="13"/>
      <c r="Y26" s="13"/>
      <c r="Z26" s="13"/>
      <c r="AA26" s="13"/>
      <c r="AB26" s="13"/>
      <c r="AC26" s="14"/>
      <c r="AD26" s="12"/>
      <c r="AE26" s="13"/>
      <c r="AF26" s="13"/>
      <c r="AG26" s="13"/>
      <c r="AH26" s="13"/>
      <c r="AI26" s="13"/>
      <c r="AJ26" s="57"/>
      <c r="AK26" s="63">
        <f t="shared" si="1"/>
        <v>0</v>
      </c>
      <c r="AL26" s="60" t="e">
        <f>IF(100/'1. Ведомость текущ. усп-ти'!G$11*AK26&lt;33.3,2,IF(AND(100/'1. Ведомость текущ. усп-ти'!G$11*AK26&gt;=33.3,100/'1. Ведомость текущ. усп-ти'!G$11*AK26&lt;50),"2+",IF(AND(100/'1. Ведомость текущ. усп-ти'!G$11*AK26&gt;=50,100/'1. Ведомость текущ. усп-ти'!G$11*AK26&lt;60),3,IF(AND(100/'1. Ведомость текущ. усп-ти'!G$11*AK26&gt;=60,100/'1. Ведомость текущ. усп-ти'!G$11*AK26&lt;70),"3+",IF(AND(100/'1. Ведомость текущ. усп-ти'!G$11*AK26&gt;=70,100/'1. Ведомость текущ. усп-ти'!G$11*AK26&lt;85),4,IF(AND(100/'1. Ведомость текущ. усп-ти'!G$11*AK26&gt;=85,100/'1. Ведомость текущ. усп-ти'!G$11*AK26&lt;95),5,IF(AND(100/'1. Ведомость текущ. усп-ти'!G$11*AK26&gt;=95,100/'1. Ведомость текущ. усп-ти'!G$11*AK26&lt;=100),"5+","Ошибка")))))))</f>
        <v>#DIV/0!</v>
      </c>
      <c r="AN26" s="12"/>
      <c r="AO26" s="13"/>
      <c r="AP26" s="13"/>
      <c r="AQ26" s="13"/>
      <c r="AR26" s="13"/>
      <c r="AS26" s="13"/>
      <c r="AT26" s="13"/>
      <c r="AU26" s="14"/>
      <c r="AV26" s="12"/>
      <c r="AW26" s="13"/>
      <c r="AX26" s="13"/>
      <c r="AY26" s="13"/>
      <c r="AZ26" s="13"/>
      <c r="BA26" s="13"/>
      <c r="BB26" s="57"/>
      <c r="BC26" s="63">
        <f t="shared" si="2"/>
        <v>0</v>
      </c>
      <c r="BD26" s="60" t="e">
        <f>IF(100/'1. Ведомость текущ. усп-ти'!I$11*BC26&lt;33.3,2,IF(AND(100/'1. Ведомость текущ. усп-ти'!I$11*BC26&gt;=33.3,100/'1. Ведомость текущ. усп-ти'!I$11*BC26&lt;50),"2+",IF(AND(100/'1. Ведомость текущ. усп-ти'!I$11*BC26&gt;=50,100/'1. Ведомость текущ. усп-ти'!I$11*BC26&lt;60),3,IF(AND(100/'1. Ведомость текущ. усп-ти'!I$11*BC26&gt;=60,100/'1. Ведомость текущ. усп-ти'!I$11*BC26&lt;70),"3+",IF(AND(100/'1. Ведомость текущ. усп-ти'!I$11*BC26&gt;=70,100/'1. Ведомость текущ. усп-ти'!I$11*BC26&lt;85),4,IF(AND(100/'1. Ведомость текущ. усп-ти'!I$11*BC26&gt;=85,100/'1. Ведомость текущ. усп-ти'!I$11*BC26&lt;95),5,IF(AND(100/'1. Ведомость текущ. усп-ти'!I$11*BC26&gt;=95,100/'1. Ведомость текущ. усп-ти'!I$11*BC26&lt;=100),"5+","Ошибка")))))))</f>
        <v>#DIV/0!</v>
      </c>
      <c r="BF26" s="12"/>
      <c r="BG26" s="69"/>
      <c r="BH26" s="69"/>
      <c r="BI26" s="69"/>
      <c r="BJ26" s="69"/>
      <c r="BK26" s="69"/>
      <c r="BL26" s="69"/>
      <c r="BM26" s="70"/>
      <c r="BN26" s="68"/>
      <c r="BO26" s="69"/>
      <c r="BP26" s="69"/>
      <c r="BQ26" s="69"/>
      <c r="BR26" s="69"/>
      <c r="BS26" s="69"/>
      <c r="BT26" s="78"/>
      <c r="BU26" s="63">
        <f t="shared" si="3"/>
        <v>0</v>
      </c>
      <c r="BV26" s="60" t="e">
        <f>IF(100/'1. Ведомость текущ. усп-ти'!K$11*BU26&lt;33.3,2,IF(AND(100/'1. Ведомость текущ. усп-ти'!K$11*BU26&gt;=33.3,100/'1. Ведомость текущ. усп-ти'!K$11*BU26&lt;50),"2+",IF(AND(100/'1. Ведомость текущ. усп-ти'!K$11*BU26&gt;=50,100/'1. Ведомость текущ. усп-ти'!K$11*BU26&lt;60),3,IF(AND(100/'1. Ведомость текущ. усп-ти'!K$11*BU26&gt;=60,100/'1. Ведомость текущ. усп-ти'!K$11*BU26&lt;70),"3+",IF(AND(100/'1. Ведомость текущ. усп-ти'!K$11*BU26&gt;=70,100/'1. Ведомость текущ. усп-ти'!K$11*BU26&lt;85),4,IF(AND(100/'1. Ведомость текущ. усп-ти'!K$11*BU26&gt;=85,100/'1. Ведомость текущ. усп-ти'!K$11*BU26&lt;95),5,IF(AND(100/'1. Ведомость текущ. усп-ти'!K$11*BU26&gt;=95,100/'1. Ведомость текущ. усп-ти'!K$11*BU26&lt;=100),"5+","Ошибка")))))))</f>
        <v>#DIV/0!</v>
      </c>
      <c r="BX26" s="105">
        <f t="shared" si="4"/>
        <v>2</v>
      </c>
    </row>
    <row r="27" spans="2:76" ht="12.75">
      <c r="B27" s="11">
        <v>21</v>
      </c>
      <c r="C27" s="54">
        <f>IF('1. Ведомость текущ. усп-ти'!C42=0,"",'1. Ведомость текущ. усп-ти'!C42)</f>
      </c>
      <c r="D27" s="68" t="s">
        <v>65</v>
      </c>
      <c r="E27" s="69"/>
      <c r="F27" s="69"/>
      <c r="G27" s="69"/>
      <c r="H27" s="69"/>
      <c r="I27" s="69"/>
      <c r="J27" s="69"/>
      <c r="K27" s="70"/>
      <c r="L27" s="68"/>
      <c r="M27" s="69"/>
      <c r="N27" s="69"/>
      <c r="O27" s="69"/>
      <c r="P27" s="69"/>
      <c r="Q27" s="69"/>
      <c r="R27" s="78"/>
      <c r="S27" s="137">
        <f t="shared" si="0"/>
        <v>0</v>
      </c>
      <c r="T27" s="60" t="e">
        <f>IF(100/'1. Ведомость текущ. усп-ти'!E$11*S27&lt;33.3,2,IF(AND(100/'1. Ведомость текущ. усп-ти'!E$11*S27&gt;=33.3,100/'1. Ведомость текущ. усп-ти'!E$11*S27&lt;50),"2+",IF(AND(100/'1. Ведомость текущ. усп-ти'!E$11*S27&gt;=50,100/'1. Ведомость текущ. усп-ти'!E$11*S27&lt;60),3,IF(AND(100/'1. Ведомость текущ. усп-ти'!E$11*S27&gt;=60,100/'1. Ведомость текущ. усп-ти'!E$11*S27&lt;70),"3+",IF(AND(100/'1. Ведомость текущ. усп-ти'!E$11*S27&gt;=70,100/'1. Ведомость текущ. усп-ти'!E$11*S27&lt;85),4,IF(AND(100/'1. Ведомость текущ. усп-ти'!E$11*S27&gt;=85,100/'1. Ведомость текущ. усп-ти'!E$11*S27&lt;95),5,IF(AND(100/'1. Ведомость текущ. усп-ти'!E$11*S27&gt;=95,100/'1. Ведомость текущ. усп-ти'!E$11*S27&lt;=100),"5+","Ошибка")))))))</f>
        <v>#DIV/0!</v>
      </c>
      <c r="V27" s="12"/>
      <c r="W27" s="13"/>
      <c r="X27" s="13"/>
      <c r="Y27" s="13"/>
      <c r="Z27" s="13"/>
      <c r="AA27" s="13"/>
      <c r="AB27" s="13"/>
      <c r="AC27" s="14"/>
      <c r="AD27" s="12"/>
      <c r="AE27" s="13"/>
      <c r="AF27" s="13"/>
      <c r="AG27" s="13"/>
      <c r="AH27" s="13"/>
      <c r="AI27" s="13"/>
      <c r="AJ27" s="57"/>
      <c r="AK27" s="63">
        <f t="shared" si="1"/>
        <v>0</v>
      </c>
      <c r="AL27" s="60" t="e">
        <f>IF(100/'1. Ведомость текущ. усп-ти'!G$11*AK27&lt;33.3,2,IF(AND(100/'1. Ведомость текущ. усп-ти'!G$11*AK27&gt;=33.3,100/'1. Ведомость текущ. усп-ти'!G$11*AK27&lt;50),"2+",IF(AND(100/'1. Ведомость текущ. усп-ти'!G$11*AK27&gt;=50,100/'1. Ведомость текущ. усп-ти'!G$11*AK27&lt;60),3,IF(AND(100/'1. Ведомость текущ. усп-ти'!G$11*AK27&gt;=60,100/'1. Ведомость текущ. усп-ти'!G$11*AK27&lt;70),"3+",IF(AND(100/'1. Ведомость текущ. усп-ти'!G$11*AK27&gt;=70,100/'1. Ведомость текущ. усп-ти'!G$11*AK27&lt;85),4,IF(AND(100/'1. Ведомость текущ. усп-ти'!G$11*AK27&gt;=85,100/'1. Ведомость текущ. усп-ти'!G$11*AK27&lt;95),5,IF(AND(100/'1. Ведомость текущ. усп-ти'!G$11*AK27&gt;=95,100/'1. Ведомость текущ. усп-ти'!G$11*AK27&lt;=100),"5+","Ошибка")))))))</f>
        <v>#DIV/0!</v>
      </c>
      <c r="AN27" s="12"/>
      <c r="AO27" s="13"/>
      <c r="AP27" s="13"/>
      <c r="AQ27" s="13"/>
      <c r="AR27" s="13"/>
      <c r="AS27" s="13"/>
      <c r="AT27" s="13"/>
      <c r="AU27" s="14"/>
      <c r="AV27" s="12"/>
      <c r="AW27" s="13"/>
      <c r="AX27" s="13"/>
      <c r="AY27" s="13"/>
      <c r="AZ27" s="13"/>
      <c r="BA27" s="13"/>
      <c r="BB27" s="57"/>
      <c r="BC27" s="63">
        <f t="shared" si="2"/>
        <v>0</v>
      </c>
      <c r="BD27" s="60" t="e">
        <f>IF(100/'1. Ведомость текущ. усп-ти'!I$11*BC27&lt;33.3,2,IF(AND(100/'1. Ведомость текущ. усп-ти'!I$11*BC27&gt;=33.3,100/'1. Ведомость текущ. усп-ти'!I$11*BC27&lt;50),"2+",IF(AND(100/'1. Ведомость текущ. усп-ти'!I$11*BC27&gt;=50,100/'1. Ведомость текущ. усп-ти'!I$11*BC27&lt;60),3,IF(AND(100/'1. Ведомость текущ. усп-ти'!I$11*BC27&gt;=60,100/'1. Ведомость текущ. усп-ти'!I$11*BC27&lt;70),"3+",IF(AND(100/'1. Ведомость текущ. усп-ти'!I$11*BC27&gt;=70,100/'1. Ведомость текущ. усп-ти'!I$11*BC27&lt;85),4,IF(AND(100/'1. Ведомость текущ. усп-ти'!I$11*BC27&gt;=85,100/'1. Ведомость текущ. усп-ти'!I$11*BC27&lt;95),5,IF(AND(100/'1. Ведомость текущ. усп-ти'!I$11*BC27&gt;=95,100/'1. Ведомость текущ. усп-ти'!I$11*BC27&lt;=100),"5+","Ошибка")))))))</f>
        <v>#DIV/0!</v>
      </c>
      <c r="BF27" s="12"/>
      <c r="BG27" s="69"/>
      <c r="BH27" s="69"/>
      <c r="BI27" s="69"/>
      <c r="BJ27" s="69"/>
      <c r="BK27" s="69"/>
      <c r="BL27" s="69"/>
      <c r="BM27" s="70"/>
      <c r="BN27" s="68"/>
      <c r="BO27" s="69"/>
      <c r="BP27" s="69"/>
      <c r="BQ27" s="69"/>
      <c r="BR27" s="69"/>
      <c r="BS27" s="69"/>
      <c r="BT27" s="78"/>
      <c r="BU27" s="63">
        <f t="shared" si="3"/>
        <v>0</v>
      </c>
      <c r="BV27" s="60" t="e">
        <f>IF(100/'1. Ведомость текущ. усп-ти'!K$11*BU27&lt;33.3,2,IF(AND(100/'1. Ведомость текущ. усп-ти'!K$11*BU27&gt;=33.3,100/'1. Ведомость текущ. усп-ти'!K$11*BU27&lt;50),"2+",IF(AND(100/'1. Ведомость текущ. усп-ти'!K$11*BU27&gt;=50,100/'1. Ведомость текущ. усп-ти'!K$11*BU27&lt;60),3,IF(AND(100/'1. Ведомость текущ. усп-ти'!K$11*BU27&gt;=60,100/'1. Ведомость текущ. усп-ти'!K$11*BU27&lt;70),"3+",IF(AND(100/'1. Ведомость текущ. усп-ти'!K$11*BU27&gt;=70,100/'1. Ведомость текущ. усп-ти'!K$11*BU27&lt;85),4,IF(AND(100/'1. Ведомость текущ. усп-ти'!K$11*BU27&gt;=85,100/'1. Ведомость текущ. усп-ти'!K$11*BU27&lt;95),5,IF(AND(100/'1. Ведомость текущ. усп-ти'!K$11*BU27&gt;=95,100/'1. Ведомость текущ. усп-ти'!K$11*BU27&lt;=100),"5+","Ошибка")))))))</f>
        <v>#DIV/0!</v>
      </c>
      <c r="BX27" s="105">
        <f t="shared" si="4"/>
        <v>2</v>
      </c>
    </row>
    <row r="28" spans="2:76" ht="12.75">
      <c r="B28" s="11">
        <v>22</v>
      </c>
      <c r="C28" s="54">
        <f>IF('1. Ведомость текущ. усп-ти'!C43=0,"",'1. Ведомость текущ. усп-ти'!C43)</f>
      </c>
      <c r="D28" s="68" t="s">
        <v>65</v>
      </c>
      <c r="E28" s="69"/>
      <c r="F28" s="69"/>
      <c r="G28" s="69"/>
      <c r="H28" s="69"/>
      <c r="I28" s="69"/>
      <c r="J28" s="69"/>
      <c r="K28" s="70"/>
      <c r="L28" s="68"/>
      <c r="M28" s="69"/>
      <c r="N28" s="69"/>
      <c r="O28" s="69"/>
      <c r="P28" s="69"/>
      <c r="Q28" s="69"/>
      <c r="R28" s="78"/>
      <c r="S28" s="137">
        <f t="shared" si="0"/>
        <v>0</v>
      </c>
      <c r="T28" s="60" t="e">
        <f>IF(100/'1. Ведомость текущ. усп-ти'!E$11*S28&lt;33.3,2,IF(AND(100/'1. Ведомость текущ. усп-ти'!E$11*S28&gt;=33.3,100/'1. Ведомость текущ. усп-ти'!E$11*S28&lt;50),"2+",IF(AND(100/'1. Ведомость текущ. усп-ти'!E$11*S28&gt;=50,100/'1. Ведомость текущ. усп-ти'!E$11*S28&lt;60),3,IF(AND(100/'1. Ведомость текущ. усп-ти'!E$11*S28&gt;=60,100/'1. Ведомость текущ. усп-ти'!E$11*S28&lt;70),"3+",IF(AND(100/'1. Ведомость текущ. усп-ти'!E$11*S28&gt;=70,100/'1. Ведомость текущ. усп-ти'!E$11*S28&lt;85),4,IF(AND(100/'1. Ведомость текущ. усп-ти'!E$11*S28&gt;=85,100/'1. Ведомость текущ. усп-ти'!E$11*S28&lt;95),5,IF(AND(100/'1. Ведомость текущ. усп-ти'!E$11*S28&gt;=95,100/'1. Ведомость текущ. усп-ти'!E$11*S28&lt;=100),"5+","Ошибка")))))))</f>
        <v>#DIV/0!</v>
      </c>
      <c r="V28" s="12"/>
      <c r="W28" s="13"/>
      <c r="X28" s="13"/>
      <c r="Y28" s="13"/>
      <c r="Z28" s="13"/>
      <c r="AA28" s="13"/>
      <c r="AB28" s="13"/>
      <c r="AC28" s="14"/>
      <c r="AD28" s="12"/>
      <c r="AE28" s="13"/>
      <c r="AF28" s="13"/>
      <c r="AG28" s="13"/>
      <c r="AH28" s="13"/>
      <c r="AI28" s="13"/>
      <c r="AJ28" s="57"/>
      <c r="AK28" s="63">
        <f t="shared" si="1"/>
        <v>0</v>
      </c>
      <c r="AL28" s="60" t="e">
        <f>IF(100/'1. Ведомость текущ. усп-ти'!G$11*AK28&lt;33.3,2,IF(AND(100/'1. Ведомость текущ. усп-ти'!G$11*AK28&gt;=33.3,100/'1. Ведомость текущ. усп-ти'!G$11*AK28&lt;50),"2+",IF(AND(100/'1. Ведомость текущ. усп-ти'!G$11*AK28&gt;=50,100/'1. Ведомость текущ. усп-ти'!G$11*AK28&lt;60),3,IF(AND(100/'1. Ведомость текущ. усп-ти'!G$11*AK28&gt;=60,100/'1. Ведомость текущ. усп-ти'!G$11*AK28&lt;70),"3+",IF(AND(100/'1. Ведомость текущ. усп-ти'!G$11*AK28&gt;=70,100/'1. Ведомость текущ. усп-ти'!G$11*AK28&lt;85),4,IF(AND(100/'1. Ведомость текущ. усп-ти'!G$11*AK28&gt;=85,100/'1. Ведомость текущ. усп-ти'!G$11*AK28&lt;95),5,IF(AND(100/'1. Ведомость текущ. усп-ти'!G$11*AK28&gt;=95,100/'1. Ведомость текущ. усп-ти'!G$11*AK28&lt;=100),"5+","Ошибка")))))))</f>
        <v>#DIV/0!</v>
      </c>
      <c r="AN28" s="12"/>
      <c r="AO28" s="13"/>
      <c r="AP28" s="13"/>
      <c r="AQ28" s="13"/>
      <c r="AR28" s="13"/>
      <c r="AS28" s="13"/>
      <c r="AT28" s="13"/>
      <c r="AU28" s="14"/>
      <c r="AV28" s="12"/>
      <c r="AW28" s="13"/>
      <c r="AX28" s="13"/>
      <c r="AY28" s="13"/>
      <c r="AZ28" s="13"/>
      <c r="BA28" s="13"/>
      <c r="BB28" s="57"/>
      <c r="BC28" s="63">
        <f t="shared" si="2"/>
        <v>0</v>
      </c>
      <c r="BD28" s="60" t="e">
        <f>IF(100/'1. Ведомость текущ. усп-ти'!I$11*BC28&lt;33.3,2,IF(AND(100/'1. Ведомость текущ. усп-ти'!I$11*BC28&gt;=33.3,100/'1. Ведомость текущ. усп-ти'!I$11*BC28&lt;50),"2+",IF(AND(100/'1. Ведомость текущ. усп-ти'!I$11*BC28&gt;=50,100/'1. Ведомость текущ. усп-ти'!I$11*BC28&lt;60),3,IF(AND(100/'1. Ведомость текущ. усп-ти'!I$11*BC28&gt;=60,100/'1. Ведомость текущ. усп-ти'!I$11*BC28&lt;70),"3+",IF(AND(100/'1. Ведомость текущ. усп-ти'!I$11*BC28&gt;=70,100/'1. Ведомость текущ. усп-ти'!I$11*BC28&lt;85),4,IF(AND(100/'1. Ведомость текущ. усп-ти'!I$11*BC28&gt;=85,100/'1. Ведомость текущ. усп-ти'!I$11*BC28&lt;95),5,IF(AND(100/'1. Ведомость текущ. усп-ти'!I$11*BC28&gt;=95,100/'1. Ведомость текущ. усп-ти'!I$11*BC28&lt;=100),"5+","Ошибка")))))))</f>
        <v>#DIV/0!</v>
      </c>
      <c r="BF28" s="12"/>
      <c r="BG28" s="69"/>
      <c r="BH28" s="69"/>
      <c r="BI28" s="69"/>
      <c r="BJ28" s="69"/>
      <c r="BK28" s="69"/>
      <c r="BL28" s="69"/>
      <c r="BM28" s="70"/>
      <c r="BN28" s="68"/>
      <c r="BO28" s="69"/>
      <c r="BP28" s="69"/>
      <c r="BQ28" s="69"/>
      <c r="BR28" s="69"/>
      <c r="BS28" s="69"/>
      <c r="BT28" s="78"/>
      <c r="BU28" s="63">
        <f t="shared" si="3"/>
        <v>0</v>
      </c>
      <c r="BV28" s="60" t="e">
        <f>IF(100/'1. Ведомость текущ. усп-ти'!K$11*BU28&lt;33.3,2,IF(AND(100/'1. Ведомость текущ. усп-ти'!K$11*BU28&gt;=33.3,100/'1. Ведомость текущ. усп-ти'!K$11*BU28&lt;50),"2+",IF(AND(100/'1. Ведомость текущ. усп-ти'!K$11*BU28&gt;=50,100/'1. Ведомость текущ. усп-ти'!K$11*BU28&lt;60),3,IF(AND(100/'1. Ведомость текущ. усп-ти'!K$11*BU28&gt;=60,100/'1. Ведомость текущ. усп-ти'!K$11*BU28&lt;70),"3+",IF(AND(100/'1. Ведомость текущ. усп-ти'!K$11*BU28&gt;=70,100/'1. Ведомость текущ. усп-ти'!K$11*BU28&lt;85),4,IF(AND(100/'1. Ведомость текущ. усп-ти'!K$11*BU28&gt;=85,100/'1. Ведомость текущ. усп-ти'!K$11*BU28&lt;95),5,IF(AND(100/'1. Ведомость текущ. усп-ти'!K$11*BU28&gt;=95,100/'1. Ведомость текущ. усп-ти'!K$11*BU28&lt;=100),"5+","Ошибка")))))))</f>
        <v>#DIV/0!</v>
      </c>
      <c r="BX28" s="105">
        <f t="shared" si="4"/>
        <v>2</v>
      </c>
    </row>
    <row r="29" spans="2:76" ht="12.75">
      <c r="B29" s="11">
        <v>23</v>
      </c>
      <c r="C29" s="54">
        <f>IF('1. Ведомость текущ. усп-ти'!C44=0,"",'1. Ведомость текущ. усп-ти'!C44)</f>
      </c>
      <c r="D29" s="68" t="s">
        <v>65</v>
      </c>
      <c r="E29" s="69"/>
      <c r="F29" s="69"/>
      <c r="G29" s="69"/>
      <c r="H29" s="69"/>
      <c r="I29" s="69"/>
      <c r="J29" s="69"/>
      <c r="K29" s="70"/>
      <c r="L29" s="68"/>
      <c r="M29" s="69"/>
      <c r="N29" s="69"/>
      <c r="O29" s="69"/>
      <c r="P29" s="69"/>
      <c r="Q29" s="69"/>
      <c r="R29" s="78"/>
      <c r="S29" s="137">
        <f t="shared" si="0"/>
        <v>0</v>
      </c>
      <c r="T29" s="60" t="e">
        <f>IF(100/'1. Ведомость текущ. усп-ти'!E$11*S29&lt;33.3,2,IF(AND(100/'1. Ведомость текущ. усп-ти'!E$11*S29&gt;=33.3,100/'1. Ведомость текущ. усп-ти'!E$11*S29&lt;50),"2+",IF(AND(100/'1. Ведомость текущ. усп-ти'!E$11*S29&gt;=50,100/'1. Ведомость текущ. усп-ти'!E$11*S29&lt;60),3,IF(AND(100/'1. Ведомость текущ. усп-ти'!E$11*S29&gt;=60,100/'1. Ведомость текущ. усп-ти'!E$11*S29&lt;70),"3+",IF(AND(100/'1. Ведомость текущ. усп-ти'!E$11*S29&gt;=70,100/'1. Ведомость текущ. усп-ти'!E$11*S29&lt;85),4,IF(AND(100/'1. Ведомость текущ. усп-ти'!E$11*S29&gt;=85,100/'1. Ведомость текущ. усп-ти'!E$11*S29&lt;95),5,IF(AND(100/'1. Ведомость текущ. усп-ти'!E$11*S29&gt;=95,100/'1. Ведомость текущ. усп-ти'!E$11*S29&lt;=100),"5+","Ошибка")))))))</f>
        <v>#DIV/0!</v>
      </c>
      <c r="V29" s="12"/>
      <c r="W29" s="13"/>
      <c r="X29" s="13"/>
      <c r="Y29" s="13"/>
      <c r="Z29" s="13"/>
      <c r="AA29" s="13"/>
      <c r="AB29" s="13"/>
      <c r="AC29" s="14"/>
      <c r="AD29" s="12"/>
      <c r="AE29" s="13"/>
      <c r="AF29" s="13"/>
      <c r="AG29" s="13"/>
      <c r="AH29" s="13"/>
      <c r="AI29" s="13"/>
      <c r="AJ29" s="57"/>
      <c r="AK29" s="63">
        <f t="shared" si="1"/>
        <v>0</v>
      </c>
      <c r="AL29" s="60" t="e">
        <f>IF(100/'1. Ведомость текущ. усп-ти'!G$11*AK29&lt;33.3,2,IF(AND(100/'1. Ведомость текущ. усп-ти'!G$11*AK29&gt;=33.3,100/'1. Ведомость текущ. усп-ти'!G$11*AK29&lt;50),"2+",IF(AND(100/'1. Ведомость текущ. усп-ти'!G$11*AK29&gt;=50,100/'1. Ведомость текущ. усп-ти'!G$11*AK29&lt;60),3,IF(AND(100/'1. Ведомость текущ. усп-ти'!G$11*AK29&gt;=60,100/'1. Ведомость текущ. усп-ти'!G$11*AK29&lt;70),"3+",IF(AND(100/'1. Ведомость текущ. усп-ти'!G$11*AK29&gt;=70,100/'1. Ведомость текущ. усп-ти'!G$11*AK29&lt;85),4,IF(AND(100/'1. Ведомость текущ. усп-ти'!G$11*AK29&gt;=85,100/'1. Ведомость текущ. усп-ти'!G$11*AK29&lt;95),5,IF(AND(100/'1. Ведомость текущ. усп-ти'!G$11*AK29&gt;=95,100/'1. Ведомость текущ. усп-ти'!G$11*AK29&lt;=100),"5+","Ошибка")))))))</f>
        <v>#DIV/0!</v>
      </c>
      <c r="AN29" s="12"/>
      <c r="AO29" s="13"/>
      <c r="AP29" s="13"/>
      <c r="AQ29" s="13"/>
      <c r="AR29" s="13"/>
      <c r="AS29" s="13"/>
      <c r="AT29" s="13"/>
      <c r="AU29" s="14"/>
      <c r="AV29" s="12"/>
      <c r="AW29" s="13"/>
      <c r="AX29" s="13"/>
      <c r="AY29" s="13"/>
      <c r="AZ29" s="13"/>
      <c r="BA29" s="13"/>
      <c r="BB29" s="57"/>
      <c r="BC29" s="63">
        <f t="shared" si="2"/>
        <v>0</v>
      </c>
      <c r="BD29" s="60" t="e">
        <f>IF(100/'1. Ведомость текущ. усп-ти'!I$11*BC29&lt;33.3,2,IF(AND(100/'1. Ведомость текущ. усп-ти'!I$11*BC29&gt;=33.3,100/'1. Ведомость текущ. усп-ти'!I$11*BC29&lt;50),"2+",IF(AND(100/'1. Ведомость текущ. усп-ти'!I$11*BC29&gt;=50,100/'1. Ведомость текущ. усп-ти'!I$11*BC29&lt;60),3,IF(AND(100/'1. Ведомость текущ. усп-ти'!I$11*BC29&gt;=60,100/'1. Ведомость текущ. усп-ти'!I$11*BC29&lt;70),"3+",IF(AND(100/'1. Ведомость текущ. усп-ти'!I$11*BC29&gt;=70,100/'1. Ведомость текущ. усп-ти'!I$11*BC29&lt;85),4,IF(AND(100/'1. Ведомость текущ. усп-ти'!I$11*BC29&gt;=85,100/'1. Ведомость текущ. усп-ти'!I$11*BC29&lt;95),5,IF(AND(100/'1. Ведомость текущ. усп-ти'!I$11*BC29&gt;=95,100/'1. Ведомость текущ. усп-ти'!I$11*BC29&lt;=100),"5+","Ошибка")))))))</f>
        <v>#DIV/0!</v>
      </c>
      <c r="BF29" s="12"/>
      <c r="BG29" s="69"/>
      <c r="BH29" s="69"/>
      <c r="BI29" s="69"/>
      <c r="BJ29" s="69"/>
      <c r="BK29" s="69"/>
      <c r="BL29" s="69"/>
      <c r="BM29" s="70"/>
      <c r="BN29" s="68"/>
      <c r="BO29" s="69"/>
      <c r="BP29" s="69"/>
      <c r="BQ29" s="69"/>
      <c r="BR29" s="69"/>
      <c r="BS29" s="69"/>
      <c r="BT29" s="78"/>
      <c r="BU29" s="63">
        <f t="shared" si="3"/>
        <v>0</v>
      </c>
      <c r="BV29" s="60" t="e">
        <f>IF(100/'1. Ведомость текущ. усп-ти'!K$11*BU29&lt;33.3,2,IF(AND(100/'1. Ведомость текущ. усп-ти'!K$11*BU29&gt;=33.3,100/'1. Ведомость текущ. усп-ти'!K$11*BU29&lt;50),"2+",IF(AND(100/'1. Ведомость текущ. усп-ти'!K$11*BU29&gt;=50,100/'1. Ведомость текущ. усп-ти'!K$11*BU29&lt;60),3,IF(AND(100/'1. Ведомость текущ. усп-ти'!K$11*BU29&gt;=60,100/'1. Ведомость текущ. усп-ти'!K$11*BU29&lt;70),"3+",IF(AND(100/'1. Ведомость текущ. усп-ти'!K$11*BU29&gt;=70,100/'1. Ведомость текущ. усп-ти'!K$11*BU29&lt;85),4,IF(AND(100/'1. Ведомость текущ. усп-ти'!K$11*BU29&gt;=85,100/'1. Ведомость текущ. усп-ти'!K$11*BU29&lt;95),5,IF(AND(100/'1. Ведомость текущ. усп-ти'!K$11*BU29&gt;=95,100/'1. Ведомость текущ. усп-ти'!K$11*BU29&lt;=100),"5+","Ошибка")))))))</f>
        <v>#DIV/0!</v>
      </c>
      <c r="BX29" s="105">
        <f t="shared" si="4"/>
        <v>2</v>
      </c>
    </row>
    <row r="30" spans="2:76" ht="12.75">
      <c r="B30" s="11">
        <v>24</v>
      </c>
      <c r="C30" s="54">
        <f>IF('1. Ведомость текущ. усп-ти'!C45=0,"",'1. Ведомость текущ. усп-ти'!C45)</f>
      </c>
      <c r="D30" s="68" t="s">
        <v>65</v>
      </c>
      <c r="E30" s="69"/>
      <c r="F30" s="69"/>
      <c r="G30" s="69"/>
      <c r="H30" s="69"/>
      <c r="I30" s="69"/>
      <c r="J30" s="69"/>
      <c r="K30" s="70"/>
      <c r="L30" s="68"/>
      <c r="M30" s="69"/>
      <c r="N30" s="69"/>
      <c r="O30" s="69"/>
      <c r="P30" s="69"/>
      <c r="Q30" s="69"/>
      <c r="R30" s="78"/>
      <c r="S30" s="137">
        <f t="shared" si="0"/>
        <v>0</v>
      </c>
      <c r="T30" s="60" t="e">
        <f>IF(100/'1. Ведомость текущ. усп-ти'!E$11*S30&lt;33.3,2,IF(AND(100/'1. Ведомость текущ. усп-ти'!E$11*S30&gt;=33.3,100/'1. Ведомость текущ. усп-ти'!E$11*S30&lt;50),"2+",IF(AND(100/'1. Ведомость текущ. усп-ти'!E$11*S30&gt;=50,100/'1. Ведомость текущ. усп-ти'!E$11*S30&lt;60),3,IF(AND(100/'1. Ведомость текущ. усп-ти'!E$11*S30&gt;=60,100/'1. Ведомость текущ. усп-ти'!E$11*S30&lt;70),"3+",IF(AND(100/'1. Ведомость текущ. усп-ти'!E$11*S30&gt;=70,100/'1. Ведомость текущ. усп-ти'!E$11*S30&lt;85),4,IF(AND(100/'1. Ведомость текущ. усп-ти'!E$11*S30&gt;=85,100/'1. Ведомость текущ. усп-ти'!E$11*S30&lt;95),5,IF(AND(100/'1. Ведомость текущ. усп-ти'!E$11*S30&gt;=95,100/'1. Ведомость текущ. усп-ти'!E$11*S30&lt;=100),"5+","Ошибка")))))))</f>
        <v>#DIV/0!</v>
      </c>
      <c r="V30" s="12"/>
      <c r="W30" s="13"/>
      <c r="X30" s="13"/>
      <c r="Y30" s="13"/>
      <c r="Z30" s="13"/>
      <c r="AA30" s="13"/>
      <c r="AB30" s="13"/>
      <c r="AC30" s="14"/>
      <c r="AD30" s="12"/>
      <c r="AE30" s="13"/>
      <c r="AF30" s="13"/>
      <c r="AG30" s="13"/>
      <c r="AH30" s="13"/>
      <c r="AI30" s="13"/>
      <c r="AJ30" s="57"/>
      <c r="AK30" s="63">
        <f t="shared" si="1"/>
        <v>0</v>
      </c>
      <c r="AL30" s="60" t="e">
        <f>IF(100/'1. Ведомость текущ. усп-ти'!G$11*AK30&lt;33.3,2,IF(AND(100/'1. Ведомость текущ. усп-ти'!G$11*AK30&gt;=33.3,100/'1. Ведомость текущ. усп-ти'!G$11*AK30&lt;50),"2+",IF(AND(100/'1. Ведомость текущ. усп-ти'!G$11*AK30&gt;=50,100/'1. Ведомость текущ. усп-ти'!G$11*AK30&lt;60),3,IF(AND(100/'1. Ведомость текущ. усп-ти'!G$11*AK30&gt;=60,100/'1. Ведомость текущ. усп-ти'!G$11*AK30&lt;70),"3+",IF(AND(100/'1. Ведомость текущ. усп-ти'!G$11*AK30&gt;=70,100/'1. Ведомость текущ. усп-ти'!G$11*AK30&lt;85),4,IF(AND(100/'1. Ведомость текущ. усп-ти'!G$11*AK30&gt;=85,100/'1. Ведомость текущ. усп-ти'!G$11*AK30&lt;95),5,IF(AND(100/'1. Ведомость текущ. усп-ти'!G$11*AK30&gt;=95,100/'1. Ведомость текущ. усп-ти'!G$11*AK30&lt;=100),"5+","Ошибка")))))))</f>
        <v>#DIV/0!</v>
      </c>
      <c r="AN30" s="12"/>
      <c r="AO30" s="13"/>
      <c r="AP30" s="13"/>
      <c r="AQ30" s="13"/>
      <c r="AR30" s="13"/>
      <c r="AS30" s="13"/>
      <c r="AT30" s="13"/>
      <c r="AU30" s="14"/>
      <c r="AV30" s="12"/>
      <c r="AW30" s="13"/>
      <c r="AX30" s="13"/>
      <c r="AY30" s="13"/>
      <c r="AZ30" s="13"/>
      <c r="BA30" s="13"/>
      <c r="BB30" s="57"/>
      <c r="BC30" s="63">
        <f t="shared" si="2"/>
        <v>0</v>
      </c>
      <c r="BD30" s="60" t="e">
        <f>IF(100/'1. Ведомость текущ. усп-ти'!I$11*BC30&lt;33.3,2,IF(AND(100/'1. Ведомость текущ. усп-ти'!I$11*BC30&gt;=33.3,100/'1. Ведомость текущ. усп-ти'!I$11*BC30&lt;50),"2+",IF(AND(100/'1. Ведомость текущ. усп-ти'!I$11*BC30&gt;=50,100/'1. Ведомость текущ. усп-ти'!I$11*BC30&lt;60),3,IF(AND(100/'1. Ведомость текущ. усп-ти'!I$11*BC30&gt;=60,100/'1. Ведомость текущ. усп-ти'!I$11*BC30&lt;70),"3+",IF(AND(100/'1. Ведомость текущ. усп-ти'!I$11*BC30&gt;=70,100/'1. Ведомость текущ. усп-ти'!I$11*BC30&lt;85),4,IF(AND(100/'1. Ведомость текущ. усп-ти'!I$11*BC30&gt;=85,100/'1. Ведомость текущ. усп-ти'!I$11*BC30&lt;95),5,IF(AND(100/'1. Ведомость текущ. усп-ти'!I$11*BC30&gt;=95,100/'1. Ведомость текущ. усп-ти'!I$11*BC30&lt;=100),"5+","Ошибка")))))))</f>
        <v>#DIV/0!</v>
      </c>
      <c r="BF30" s="12"/>
      <c r="BG30" s="69"/>
      <c r="BH30" s="69"/>
      <c r="BI30" s="69"/>
      <c r="BJ30" s="69"/>
      <c r="BK30" s="69"/>
      <c r="BL30" s="69"/>
      <c r="BM30" s="70"/>
      <c r="BN30" s="68"/>
      <c r="BO30" s="69"/>
      <c r="BP30" s="69"/>
      <c r="BQ30" s="69"/>
      <c r="BR30" s="69"/>
      <c r="BS30" s="69"/>
      <c r="BT30" s="78"/>
      <c r="BU30" s="63">
        <f t="shared" si="3"/>
        <v>0</v>
      </c>
      <c r="BV30" s="60" t="e">
        <f>IF(100/'1. Ведомость текущ. усп-ти'!K$11*BU30&lt;33.3,2,IF(AND(100/'1. Ведомость текущ. усп-ти'!K$11*BU30&gt;=33.3,100/'1. Ведомость текущ. усп-ти'!K$11*BU30&lt;50),"2+",IF(AND(100/'1. Ведомость текущ. усп-ти'!K$11*BU30&gt;=50,100/'1. Ведомость текущ. усп-ти'!K$11*BU30&lt;60),3,IF(AND(100/'1. Ведомость текущ. усп-ти'!K$11*BU30&gt;=60,100/'1. Ведомость текущ. усп-ти'!K$11*BU30&lt;70),"3+",IF(AND(100/'1. Ведомость текущ. усп-ти'!K$11*BU30&gt;=70,100/'1. Ведомость текущ. усп-ти'!K$11*BU30&lt;85),4,IF(AND(100/'1. Ведомость текущ. усп-ти'!K$11*BU30&gt;=85,100/'1. Ведомость текущ. усп-ти'!K$11*BU30&lt;95),5,IF(AND(100/'1. Ведомость текущ. усп-ти'!K$11*BU30&gt;=95,100/'1. Ведомость текущ. усп-ти'!K$11*BU30&lt;=100),"5+","Ошибка")))))))</f>
        <v>#DIV/0!</v>
      </c>
      <c r="BX30" s="105">
        <f t="shared" si="4"/>
        <v>2</v>
      </c>
    </row>
    <row r="31" spans="2:76" ht="12.75">
      <c r="B31" s="11">
        <v>25</v>
      </c>
      <c r="C31" s="54">
        <f>IF('1. Ведомость текущ. усп-ти'!C46=0,"",'1. Ведомость текущ. усп-ти'!C46)</f>
      </c>
      <c r="D31" s="68" t="s">
        <v>65</v>
      </c>
      <c r="E31" s="69"/>
      <c r="F31" s="69"/>
      <c r="G31" s="69"/>
      <c r="H31" s="69"/>
      <c r="I31" s="69"/>
      <c r="J31" s="69"/>
      <c r="K31" s="70"/>
      <c r="L31" s="68"/>
      <c r="M31" s="69"/>
      <c r="N31" s="69"/>
      <c r="O31" s="69"/>
      <c r="P31" s="69"/>
      <c r="Q31" s="69"/>
      <c r="R31" s="78"/>
      <c r="S31" s="137">
        <f t="shared" si="0"/>
        <v>0</v>
      </c>
      <c r="T31" s="60" t="e">
        <f>IF(100/'1. Ведомость текущ. усп-ти'!E$11*S31&lt;33.3,2,IF(AND(100/'1. Ведомость текущ. усп-ти'!E$11*S31&gt;=33.3,100/'1. Ведомость текущ. усп-ти'!E$11*S31&lt;50),"2+",IF(AND(100/'1. Ведомость текущ. усп-ти'!E$11*S31&gt;=50,100/'1. Ведомость текущ. усп-ти'!E$11*S31&lt;60),3,IF(AND(100/'1. Ведомость текущ. усп-ти'!E$11*S31&gt;=60,100/'1. Ведомость текущ. усп-ти'!E$11*S31&lt;70),"3+",IF(AND(100/'1. Ведомость текущ. усп-ти'!E$11*S31&gt;=70,100/'1. Ведомость текущ. усп-ти'!E$11*S31&lt;85),4,IF(AND(100/'1. Ведомость текущ. усп-ти'!E$11*S31&gt;=85,100/'1. Ведомость текущ. усп-ти'!E$11*S31&lt;95),5,IF(AND(100/'1. Ведомость текущ. усп-ти'!E$11*S31&gt;=95,100/'1. Ведомость текущ. усп-ти'!E$11*S31&lt;=100),"5+","Ошибка")))))))</f>
        <v>#DIV/0!</v>
      </c>
      <c r="V31" s="12"/>
      <c r="W31" s="13"/>
      <c r="X31" s="13"/>
      <c r="Y31" s="13"/>
      <c r="Z31" s="13"/>
      <c r="AA31" s="13"/>
      <c r="AB31" s="13"/>
      <c r="AC31" s="14"/>
      <c r="AD31" s="12"/>
      <c r="AE31" s="13"/>
      <c r="AF31" s="13"/>
      <c r="AG31" s="13"/>
      <c r="AH31" s="13"/>
      <c r="AI31" s="13"/>
      <c r="AJ31" s="57"/>
      <c r="AK31" s="63">
        <f t="shared" si="1"/>
        <v>0</v>
      </c>
      <c r="AL31" s="60" t="e">
        <f>IF(100/'1. Ведомость текущ. усп-ти'!G$11*AK31&lt;33.3,2,IF(AND(100/'1. Ведомость текущ. усп-ти'!G$11*AK31&gt;=33.3,100/'1. Ведомость текущ. усп-ти'!G$11*AK31&lt;50),"2+",IF(AND(100/'1. Ведомость текущ. усп-ти'!G$11*AK31&gt;=50,100/'1. Ведомость текущ. усп-ти'!G$11*AK31&lt;60),3,IF(AND(100/'1. Ведомость текущ. усп-ти'!G$11*AK31&gt;=60,100/'1. Ведомость текущ. усп-ти'!G$11*AK31&lt;70),"3+",IF(AND(100/'1. Ведомость текущ. усп-ти'!G$11*AK31&gt;=70,100/'1. Ведомость текущ. усп-ти'!G$11*AK31&lt;85),4,IF(AND(100/'1. Ведомость текущ. усп-ти'!G$11*AK31&gt;=85,100/'1. Ведомость текущ. усп-ти'!G$11*AK31&lt;95),5,IF(AND(100/'1. Ведомость текущ. усп-ти'!G$11*AK31&gt;=95,100/'1. Ведомость текущ. усп-ти'!G$11*AK31&lt;=100),"5+","Ошибка")))))))</f>
        <v>#DIV/0!</v>
      </c>
      <c r="AN31" s="12"/>
      <c r="AO31" s="13"/>
      <c r="AP31" s="13"/>
      <c r="AQ31" s="13"/>
      <c r="AR31" s="13"/>
      <c r="AS31" s="13"/>
      <c r="AT31" s="13"/>
      <c r="AU31" s="14"/>
      <c r="AV31" s="12"/>
      <c r="AW31" s="13"/>
      <c r="AX31" s="13"/>
      <c r="AY31" s="13"/>
      <c r="AZ31" s="13"/>
      <c r="BA31" s="13"/>
      <c r="BB31" s="57"/>
      <c r="BC31" s="63">
        <f t="shared" si="2"/>
        <v>0</v>
      </c>
      <c r="BD31" s="60" t="e">
        <f>IF(100/'1. Ведомость текущ. усп-ти'!I$11*BC31&lt;33.3,2,IF(AND(100/'1. Ведомость текущ. усп-ти'!I$11*BC31&gt;=33.3,100/'1. Ведомость текущ. усп-ти'!I$11*BC31&lt;50),"2+",IF(AND(100/'1. Ведомость текущ. усп-ти'!I$11*BC31&gt;=50,100/'1. Ведомость текущ. усп-ти'!I$11*BC31&lt;60),3,IF(AND(100/'1. Ведомость текущ. усп-ти'!I$11*BC31&gt;=60,100/'1. Ведомость текущ. усп-ти'!I$11*BC31&lt;70),"3+",IF(AND(100/'1. Ведомость текущ. усп-ти'!I$11*BC31&gt;=70,100/'1. Ведомость текущ. усп-ти'!I$11*BC31&lt;85),4,IF(AND(100/'1. Ведомость текущ. усп-ти'!I$11*BC31&gt;=85,100/'1. Ведомость текущ. усп-ти'!I$11*BC31&lt;95),5,IF(AND(100/'1. Ведомость текущ. усп-ти'!I$11*BC31&gt;=95,100/'1. Ведомость текущ. усп-ти'!I$11*BC31&lt;=100),"5+","Ошибка")))))))</f>
        <v>#DIV/0!</v>
      </c>
      <c r="BF31" s="12"/>
      <c r="BG31" s="69"/>
      <c r="BH31" s="69"/>
      <c r="BI31" s="69"/>
      <c r="BJ31" s="69"/>
      <c r="BK31" s="69"/>
      <c r="BL31" s="69"/>
      <c r="BM31" s="70"/>
      <c r="BN31" s="68"/>
      <c r="BO31" s="69"/>
      <c r="BP31" s="69"/>
      <c r="BQ31" s="69"/>
      <c r="BR31" s="69"/>
      <c r="BS31" s="69"/>
      <c r="BT31" s="78"/>
      <c r="BU31" s="63">
        <f t="shared" si="3"/>
        <v>0</v>
      </c>
      <c r="BV31" s="60" t="e">
        <f>IF(100/'1. Ведомость текущ. усп-ти'!K$11*BU31&lt;33.3,2,IF(AND(100/'1. Ведомость текущ. усп-ти'!K$11*BU31&gt;=33.3,100/'1. Ведомость текущ. усп-ти'!K$11*BU31&lt;50),"2+",IF(AND(100/'1. Ведомость текущ. усп-ти'!K$11*BU31&gt;=50,100/'1. Ведомость текущ. усп-ти'!K$11*BU31&lt;60),3,IF(AND(100/'1. Ведомость текущ. усп-ти'!K$11*BU31&gt;=60,100/'1. Ведомость текущ. усп-ти'!K$11*BU31&lt;70),"3+",IF(AND(100/'1. Ведомость текущ. усп-ти'!K$11*BU31&gt;=70,100/'1. Ведомость текущ. усп-ти'!K$11*BU31&lt;85),4,IF(AND(100/'1. Ведомость текущ. усп-ти'!K$11*BU31&gt;=85,100/'1. Ведомость текущ. усп-ти'!K$11*BU31&lt;95),5,IF(AND(100/'1. Ведомость текущ. усп-ти'!K$11*BU31&gt;=95,100/'1. Ведомость текущ. усп-ти'!K$11*BU31&lt;=100),"5+","Ошибка")))))))</f>
        <v>#DIV/0!</v>
      </c>
      <c r="BX31" s="105">
        <f t="shared" si="4"/>
        <v>2</v>
      </c>
    </row>
    <row r="32" spans="2:76" ht="12.75">
      <c r="B32" s="11">
        <v>26</v>
      </c>
      <c r="C32" s="54">
        <f>IF('1. Ведомость текущ. усп-ти'!C47=0,"",'1. Ведомость текущ. усп-ти'!C47)</f>
      </c>
      <c r="D32" s="68" t="s">
        <v>65</v>
      </c>
      <c r="E32" s="69"/>
      <c r="F32" s="69"/>
      <c r="G32" s="69"/>
      <c r="H32" s="69"/>
      <c r="I32" s="69"/>
      <c r="J32" s="69"/>
      <c r="K32" s="70"/>
      <c r="L32" s="68"/>
      <c r="M32" s="69"/>
      <c r="N32" s="69"/>
      <c r="O32" s="69"/>
      <c r="P32" s="69"/>
      <c r="Q32" s="69"/>
      <c r="R32" s="78"/>
      <c r="S32" s="137">
        <f t="shared" si="0"/>
        <v>0</v>
      </c>
      <c r="T32" s="60" t="e">
        <f>IF(100/'1. Ведомость текущ. усп-ти'!E$11*S32&lt;33.3,2,IF(AND(100/'1. Ведомость текущ. усп-ти'!E$11*S32&gt;=33.3,100/'1. Ведомость текущ. усп-ти'!E$11*S32&lt;50),"2+",IF(AND(100/'1. Ведомость текущ. усп-ти'!E$11*S32&gt;=50,100/'1. Ведомость текущ. усп-ти'!E$11*S32&lt;60),3,IF(AND(100/'1. Ведомость текущ. усп-ти'!E$11*S32&gt;=60,100/'1. Ведомость текущ. усп-ти'!E$11*S32&lt;70),"3+",IF(AND(100/'1. Ведомость текущ. усп-ти'!E$11*S32&gt;=70,100/'1. Ведомость текущ. усп-ти'!E$11*S32&lt;85),4,IF(AND(100/'1. Ведомость текущ. усп-ти'!E$11*S32&gt;=85,100/'1. Ведомость текущ. усп-ти'!E$11*S32&lt;95),5,IF(AND(100/'1. Ведомость текущ. усп-ти'!E$11*S32&gt;=95,100/'1. Ведомость текущ. усп-ти'!E$11*S32&lt;=100),"5+","Ошибка")))))))</f>
        <v>#DIV/0!</v>
      </c>
      <c r="V32" s="12"/>
      <c r="W32" s="13"/>
      <c r="X32" s="13"/>
      <c r="Y32" s="13"/>
      <c r="Z32" s="13"/>
      <c r="AA32" s="13"/>
      <c r="AB32" s="13"/>
      <c r="AC32" s="14"/>
      <c r="AD32" s="12"/>
      <c r="AE32" s="13"/>
      <c r="AF32" s="13"/>
      <c r="AG32" s="13"/>
      <c r="AH32" s="13"/>
      <c r="AI32" s="13"/>
      <c r="AJ32" s="57"/>
      <c r="AK32" s="63">
        <f t="shared" si="1"/>
        <v>0</v>
      </c>
      <c r="AL32" s="60" t="e">
        <f>IF(100/'1. Ведомость текущ. усп-ти'!G$11*AK32&lt;33.3,2,IF(AND(100/'1. Ведомость текущ. усп-ти'!G$11*AK32&gt;=33.3,100/'1. Ведомость текущ. усп-ти'!G$11*AK32&lt;50),"2+",IF(AND(100/'1. Ведомость текущ. усп-ти'!G$11*AK32&gt;=50,100/'1. Ведомость текущ. усп-ти'!G$11*AK32&lt;60),3,IF(AND(100/'1. Ведомость текущ. усп-ти'!G$11*AK32&gt;=60,100/'1. Ведомость текущ. усп-ти'!G$11*AK32&lt;70),"3+",IF(AND(100/'1. Ведомость текущ. усп-ти'!G$11*AK32&gt;=70,100/'1. Ведомость текущ. усп-ти'!G$11*AK32&lt;85),4,IF(AND(100/'1. Ведомость текущ. усп-ти'!G$11*AK32&gt;=85,100/'1. Ведомость текущ. усп-ти'!G$11*AK32&lt;95),5,IF(AND(100/'1. Ведомость текущ. усп-ти'!G$11*AK32&gt;=95,100/'1. Ведомость текущ. усп-ти'!G$11*AK32&lt;=100),"5+","Ошибка")))))))</f>
        <v>#DIV/0!</v>
      </c>
      <c r="AN32" s="12"/>
      <c r="AO32" s="13"/>
      <c r="AP32" s="13"/>
      <c r="AQ32" s="13"/>
      <c r="AR32" s="13"/>
      <c r="AS32" s="13"/>
      <c r="AT32" s="13"/>
      <c r="AU32" s="14"/>
      <c r="AV32" s="12"/>
      <c r="AW32" s="13"/>
      <c r="AX32" s="13"/>
      <c r="AY32" s="13"/>
      <c r="AZ32" s="13"/>
      <c r="BA32" s="13"/>
      <c r="BB32" s="57"/>
      <c r="BC32" s="63">
        <f t="shared" si="2"/>
        <v>0</v>
      </c>
      <c r="BD32" s="60" t="e">
        <f>IF(100/'1. Ведомость текущ. усп-ти'!I$11*BC32&lt;33.3,2,IF(AND(100/'1. Ведомость текущ. усп-ти'!I$11*BC32&gt;=33.3,100/'1. Ведомость текущ. усп-ти'!I$11*BC32&lt;50),"2+",IF(AND(100/'1. Ведомость текущ. усп-ти'!I$11*BC32&gt;=50,100/'1. Ведомость текущ. усп-ти'!I$11*BC32&lt;60),3,IF(AND(100/'1. Ведомость текущ. усп-ти'!I$11*BC32&gt;=60,100/'1. Ведомость текущ. усп-ти'!I$11*BC32&lt;70),"3+",IF(AND(100/'1. Ведомость текущ. усп-ти'!I$11*BC32&gt;=70,100/'1. Ведомость текущ. усп-ти'!I$11*BC32&lt;85),4,IF(AND(100/'1. Ведомость текущ. усп-ти'!I$11*BC32&gt;=85,100/'1. Ведомость текущ. усп-ти'!I$11*BC32&lt;95),5,IF(AND(100/'1. Ведомость текущ. усп-ти'!I$11*BC32&gt;=95,100/'1. Ведомость текущ. усп-ти'!I$11*BC32&lt;=100),"5+","Ошибка")))))))</f>
        <v>#DIV/0!</v>
      </c>
      <c r="BF32" s="12"/>
      <c r="BG32" s="69"/>
      <c r="BH32" s="69"/>
      <c r="BI32" s="69"/>
      <c r="BJ32" s="69"/>
      <c r="BK32" s="69"/>
      <c r="BL32" s="69"/>
      <c r="BM32" s="70"/>
      <c r="BN32" s="68"/>
      <c r="BO32" s="69"/>
      <c r="BP32" s="69"/>
      <c r="BQ32" s="69"/>
      <c r="BR32" s="69"/>
      <c r="BS32" s="69"/>
      <c r="BT32" s="78"/>
      <c r="BU32" s="63">
        <f t="shared" si="3"/>
        <v>0</v>
      </c>
      <c r="BV32" s="60" t="e">
        <f>IF(100/'1. Ведомость текущ. усп-ти'!K$11*BU32&lt;33.3,2,IF(AND(100/'1. Ведомость текущ. усп-ти'!K$11*BU32&gt;=33.3,100/'1. Ведомость текущ. усп-ти'!K$11*BU32&lt;50),"2+",IF(AND(100/'1. Ведомость текущ. усп-ти'!K$11*BU32&gt;=50,100/'1. Ведомость текущ. усп-ти'!K$11*BU32&lt;60),3,IF(AND(100/'1. Ведомость текущ. усп-ти'!K$11*BU32&gt;=60,100/'1. Ведомость текущ. усп-ти'!K$11*BU32&lt;70),"3+",IF(AND(100/'1. Ведомость текущ. усп-ти'!K$11*BU32&gt;=70,100/'1. Ведомость текущ. усп-ти'!K$11*BU32&lt;85),4,IF(AND(100/'1. Ведомость текущ. усп-ти'!K$11*BU32&gt;=85,100/'1. Ведомость текущ. усп-ти'!K$11*BU32&lt;95),5,IF(AND(100/'1. Ведомость текущ. усп-ти'!K$11*BU32&gt;=95,100/'1. Ведомость текущ. усп-ти'!K$11*BU32&lt;=100),"5+","Ошибка")))))))</f>
        <v>#DIV/0!</v>
      </c>
      <c r="BX32" s="105">
        <f t="shared" si="4"/>
        <v>2</v>
      </c>
    </row>
    <row r="33" spans="2:76" ht="12.75">
      <c r="B33" s="11">
        <v>27</v>
      </c>
      <c r="C33" s="54">
        <f>IF('1. Ведомость текущ. усп-ти'!C48=0,"",'1. Ведомость текущ. усп-ти'!C48)</f>
      </c>
      <c r="D33" s="68" t="s">
        <v>65</v>
      </c>
      <c r="E33" s="69"/>
      <c r="F33" s="69"/>
      <c r="G33" s="69"/>
      <c r="H33" s="69"/>
      <c r="I33" s="69"/>
      <c r="J33" s="69"/>
      <c r="K33" s="70"/>
      <c r="L33" s="68"/>
      <c r="M33" s="69"/>
      <c r="N33" s="69"/>
      <c r="O33" s="69"/>
      <c r="P33" s="69"/>
      <c r="Q33" s="69"/>
      <c r="R33" s="78"/>
      <c r="S33" s="137">
        <f t="shared" si="0"/>
        <v>0</v>
      </c>
      <c r="T33" s="60" t="e">
        <f>IF(100/'1. Ведомость текущ. усп-ти'!E$11*S33&lt;33.3,2,IF(AND(100/'1. Ведомость текущ. усп-ти'!E$11*S33&gt;=33.3,100/'1. Ведомость текущ. усп-ти'!E$11*S33&lt;50),"2+",IF(AND(100/'1. Ведомость текущ. усп-ти'!E$11*S33&gt;=50,100/'1. Ведомость текущ. усп-ти'!E$11*S33&lt;60),3,IF(AND(100/'1. Ведомость текущ. усп-ти'!E$11*S33&gt;=60,100/'1. Ведомость текущ. усп-ти'!E$11*S33&lt;70),"3+",IF(AND(100/'1. Ведомость текущ. усп-ти'!E$11*S33&gt;=70,100/'1. Ведомость текущ. усп-ти'!E$11*S33&lt;85),4,IF(AND(100/'1. Ведомость текущ. усп-ти'!E$11*S33&gt;=85,100/'1. Ведомость текущ. усп-ти'!E$11*S33&lt;95),5,IF(AND(100/'1. Ведомость текущ. усп-ти'!E$11*S33&gt;=95,100/'1. Ведомость текущ. усп-ти'!E$11*S33&lt;=100),"5+","Ошибка")))))))</f>
        <v>#DIV/0!</v>
      </c>
      <c r="V33" s="12"/>
      <c r="W33" s="13"/>
      <c r="X33" s="13"/>
      <c r="Y33" s="13"/>
      <c r="Z33" s="13"/>
      <c r="AA33" s="13"/>
      <c r="AB33" s="13"/>
      <c r="AC33" s="14"/>
      <c r="AD33" s="12"/>
      <c r="AE33" s="13"/>
      <c r="AF33" s="13"/>
      <c r="AG33" s="13"/>
      <c r="AH33" s="13"/>
      <c r="AI33" s="13"/>
      <c r="AJ33" s="57"/>
      <c r="AK33" s="63">
        <f t="shared" si="1"/>
        <v>0</v>
      </c>
      <c r="AL33" s="60" t="e">
        <f>IF(100/'1. Ведомость текущ. усп-ти'!G$11*AK33&lt;33.3,2,IF(AND(100/'1. Ведомость текущ. усп-ти'!G$11*AK33&gt;=33.3,100/'1. Ведомость текущ. усп-ти'!G$11*AK33&lt;50),"2+",IF(AND(100/'1. Ведомость текущ. усп-ти'!G$11*AK33&gt;=50,100/'1. Ведомость текущ. усп-ти'!G$11*AK33&lt;60),3,IF(AND(100/'1. Ведомость текущ. усп-ти'!G$11*AK33&gt;=60,100/'1. Ведомость текущ. усп-ти'!G$11*AK33&lt;70),"3+",IF(AND(100/'1. Ведомость текущ. усп-ти'!G$11*AK33&gt;=70,100/'1. Ведомость текущ. усп-ти'!G$11*AK33&lt;85),4,IF(AND(100/'1. Ведомость текущ. усп-ти'!G$11*AK33&gt;=85,100/'1. Ведомость текущ. усп-ти'!G$11*AK33&lt;95),5,IF(AND(100/'1. Ведомость текущ. усп-ти'!G$11*AK33&gt;=95,100/'1. Ведомость текущ. усп-ти'!G$11*AK33&lt;=100),"5+","Ошибка")))))))</f>
        <v>#DIV/0!</v>
      </c>
      <c r="AN33" s="12"/>
      <c r="AO33" s="13"/>
      <c r="AP33" s="13"/>
      <c r="AQ33" s="13"/>
      <c r="AR33" s="13"/>
      <c r="AS33" s="13"/>
      <c r="AT33" s="13"/>
      <c r="AU33" s="14"/>
      <c r="AV33" s="12"/>
      <c r="AW33" s="13"/>
      <c r="AX33" s="13"/>
      <c r="AY33" s="13"/>
      <c r="AZ33" s="13"/>
      <c r="BA33" s="13"/>
      <c r="BB33" s="57"/>
      <c r="BC33" s="63">
        <f t="shared" si="2"/>
        <v>0</v>
      </c>
      <c r="BD33" s="60" t="e">
        <f>IF(100/'1. Ведомость текущ. усп-ти'!I$11*BC33&lt;33.3,2,IF(AND(100/'1. Ведомость текущ. усп-ти'!I$11*BC33&gt;=33.3,100/'1. Ведомость текущ. усп-ти'!I$11*BC33&lt;50),"2+",IF(AND(100/'1. Ведомость текущ. усп-ти'!I$11*BC33&gt;=50,100/'1. Ведомость текущ. усп-ти'!I$11*BC33&lt;60),3,IF(AND(100/'1. Ведомость текущ. усп-ти'!I$11*BC33&gt;=60,100/'1. Ведомость текущ. усп-ти'!I$11*BC33&lt;70),"3+",IF(AND(100/'1. Ведомость текущ. усп-ти'!I$11*BC33&gt;=70,100/'1. Ведомость текущ. усп-ти'!I$11*BC33&lt;85),4,IF(AND(100/'1. Ведомость текущ. усп-ти'!I$11*BC33&gt;=85,100/'1. Ведомость текущ. усп-ти'!I$11*BC33&lt;95),5,IF(AND(100/'1. Ведомость текущ. усп-ти'!I$11*BC33&gt;=95,100/'1. Ведомость текущ. усп-ти'!I$11*BC33&lt;=100),"5+","Ошибка")))))))</f>
        <v>#DIV/0!</v>
      </c>
      <c r="BF33" s="12"/>
      <c r="BG33" s="69"/>
      <c r="BH33" s="69"/>
      <c r="BI33" s="69"/>
      <c r="BJ33" s="69"/>
      <c r="BK33" s="69"/>
      <c r="BL33" s="69"/>
      <c r="BM33" s="70"/>
      <c r="BN33" s="68"/>
      <c r="BO33" s="69"/>
      <c r="BP33" s="69"/>
      <c r="BQ33" s="69"/>
      <c r="BR33" s="69"/>
      <c r="BS33" s="69"/>
      <c r="BT33" s="78"/>
      <c r="BU33" s="63">
        <f t="shared" si="3"/>
        <v>0</v>
      </c>
      <c r="BV33" s="60" t="e">
        <f>IF(100/'1. Ведомость текущ. усп-ти'!K$11*BU33&lt;33.3,2,IF(AND(100/'1. Ведомость текущ. усп-ти'!K$11*BU33&gt;=33.3,100/'1. Ведомость текущ. усп-ти'!K$11*BU33&lt;50),"2+",IF(AND(100/'1. Ведомость текущ. усп-ти'!K$11*BU33&gt;=50,100/'1. Ведомость текущ. усп-ти'!K$11*BU33&lt;60),3,IF(AND(100/'1. Ведомость текущ. усп-ти'!K$11*BU33&gt;=60,100/'1. Ведомость текущ. усп-ти'!K$11*BU33&lt;70),"3+",IF(AND(100/'1. Ведомость текущ. усп-ти'!K$11*BU33&gt;=70,100/'1. Ведомость текущ. усп-ти'!K$11*BU33&lt;85),4,IF(AND(100/'1. Ведомость текущ. усп-ти'!K$11*BU33&gt;=85,100/'1. Ведомость текущ. усп-ти'!K$11*BU33&lt;95),5,IF(AND(100/'1. Ведомость текущ. усп-ти'!K$11*BU33&gt;=95,100/'1. Ведомость текущ. усп-ти'!K$11*BU33&lt;=100),"5+","Ошибка")))))))</f>
        <v>#DIV/0!</v>
      </c>
      <c r="BX33" s="105">
        <f t="shared" si="4"/>
        <v>2</v>
      </c>
    </row>
    <row r="34" spans="2:76" ht="12.75">
      <c r="B34" s="11">
        <v>28</v>
      </c>
      <c r="C34" s="54">
        <f>IF('1. Ведомость текущ. усп-ти'!C49=0,"",'1. Ведомость текущ. усп-ти'!C49)</f>
      </c>
      <c r="D34" s="68" t="s">
        <v>65</v>
      </c>
      <c r="E34" s="69"/>
      <c r="F34" s="69"/>
      <c r="G34" s="69"/>
      <c r="H34" s="69"/>
      <c r="I34" s="69"/>
      <c r="J34" s="69"/>
      <c r="K34" s="70"/>
      <c r="L34" s="68"/>
      <c r="M34" s="69"/>
      <c r="N34" s="69"/>
      <c r="O34" s="69"/>
      <c r="P34" s="69"/>
      <c r="Q34" s="69"/>
      <c r="R34" s="78"/>
      <c r="S34" s="137">
        <f t="shared" si="0"/>
        <v>0</v>
      </c>
      <c r="T34" s="60" t="e">
        <f>IF(100/'1. Ведомость текущ. усп-ти'!E$11*S34&lt;33.3,2,IF(AND(100/'1. Ведомость текущ. усп-ти'!E$11*S34&gt;=33.3,100/'1. Ведомость текущ. усп-ти'!E$11*S34&lt;50),"2+",IF(AND(100/'1. Ведомость текущ. усп-ти'!E$11*S34&gt;=50,100/'1. Ведомость текущ. усп-ти'!E$11*S34&lt;60),3,IF(AND(100/'1. Ведомость текущ. усп-ти'!E$11*S34&gt;=60,100/'1. Ведомость текущ. усп-ти'!E$11*S34&lt;70),"3+",IF(AND(100/'1. Ведомость текущ. усп-ти'!E$11*S34&gt;=70,100/'1. Ведомость текущ. усп-ти'!E$11*S34&lt;85),4,IF(AND(100/'1. Ведомость текущ. усп-ти'!E$11*S34&gt;=85,100/'1. Ведомость текущ. усп-ти'!E$11*S34&lt;95),5,IF(AND(100/'1. Ведомость текущ. усп-ти'!E$11*S34&gt;=95,100/'1. Ведомость текущ. усп-ти'!E$11*S34&lt;=100),"5+","Ошибка")))))))</f>
        <v>#DIV/0!</v>
      </c>
      <c r="V34" s="12"/>
      <c r="W34" s="13"/>
      <c r="X34" s="13"/>
      <c r="Y34" s="13"/>
      <c r="Z34" s="13"/>
      <c r="AA34" s="13"/>
      <c r="AB34" s="13"/>
      <c r="AC34" s="14"/>
      <c r="AD34" s="12"/>
      <c r="AE34" s="13"/>
      <c r="AF34" s="13"/>
      <c r="AG34" s="13"/>
      <c r="AH34" s="13"/>
      <c r="AI34" s="13"/>
      <c r="AJ34" s="57"/>
      <c r="AK34" s="63">
        <f t="shared" si="1"/>
        <v>0</v>
      </c>
      <c r="AL34" s="60" t="e">
        <f>IF(100/'1. Ведомость текущ. усп-ти'!G$11*AK34&lt;33.3,2,IF(AND(100/'1. Ведомость текущ. усп-ти'!G$11*AK34&gt;=33.3,100/'1. Ведомость текущ. усп-ти'!G$11*AK34&lt;50),"2+",IF(AND(100/'1. Ведомость текущ. усп-ти'!G$11*AK34&gt;=50,100/'1. Ведомость текущ. усп-ти'!G$11*AK34&lt;60),3,IF(AND(100/'1. Ведомость текущ. усп-ти'!G$11*AK34&gt;=60,100/'1. Ведомость текущ. усп-ти'!G$11*AK34&lt;70),"3+",IF(AND(100/'1. Ведомость текущ. усп-ти'!G$11*AK34&gt;=70,100/'1. Ведомость текущ. усп-ти'!G$11*AK34&lt;85),4,IF(AND(100/'1. Ведомость текущ. усп-ти'!G$11*AK34&gt;=85,100/'1. Ведомость текущ. усп-ти'!G$11*AK34&lt;95),5,IF(AND(100/'1. Ведомость текущ. усп-ти'!G$11*AK34&gt;=95,100/'1. Ведомость текущ. усп-ти'!G$11*AK34&lt;=100),"5+","Ошибка")))))))</f>
        <v>#DIV/0!</v>
      </c>
      <c r="AN34" s="12"/>
      <c r="AO34" s="13"/>
      <c r="AP34" s="13"/>
      <c r="AQ34" s="13"/>
      <c r="AR34" s="13"/>
      <c r="AS34" s="13"/>
      <c r="AT34" s="13"/>
      <c r="AU34" s="14"/>
      <c r="AV34" s="12"/>
      <c r="AW34" s="13"/>
      <c r="AX34" s="13"/>
      <c r="AY34" s="13"/>
      <c r="AZ34" s="13"/>
      <c r="BA34" s="13"/>
      <c r="BB34" s="57"/>
      <c r="BC34" s="63">
        <f t="shared" si="2"/>
        <v>0</v>
      </c>
      <c r="BD34" s="60" t="e">
        <f>IF(100/'1. Ведомость текущ. усп-ти'!I$11*BC34&lt;33.3,2,IF(AND(100/'1. Ведомость текущ. усп-ти'!I$11*BC34&gt;=33.3,100/'1. Ведомость текущ. усп-ти'!I$11*BC34&lt;50),"2+",IF(AND(100/'1. Ведомость текущ. усп-ти'!I$11*BC34&gt;=50,100/'1. Ведомость текущ. усп-ти'!I$11*BC34&lt;60),3,IF(AND(100/'1. Ведомость текущ. усп-ти'!I$11*BC34&gt;=60,100/'1. Ведомость текущ. усп-ти'!I$11*BC34&lt;70),"3+",IF(AND(100/'1. Ведомость текущ. усп-ти'!I$11*BC34&gt;=70,100/'1. Ведомость текущ. усп-ти'!I$11*BC34&lt;85),4,IF(AND(100/'1. Ведомость текущ. усп-ти'!I$11*BC34&gt;=85,100/'1. Ведомость текущ. усп-ти'!I$11*BC34&lt;95),5,IF(AND(100/'1. Ведомость текущ. усп-ти'!I$11*BC34&gt;=95,100/'1. Ведомость текущ. усп-ти'!I$11*BC34&lt;=100),"5+","Ошибка")))))))</f>
        <v>#DIV/0!</v>
      </c>
      <c r="BF34" s="12"/>
      <c r="BG34" s="69"/>
      <c r="BH34" s="69"/>
      <c r="BI34" s="69"/>
      <c r="BJ34" s="69"/>
      <c r="BK34" s="69"/>
      <c r="BL34" s="69"/>
      <c r="BM34" s="70"/>
      <c r="BN34" s="68"/>
      <c r="BO34" s="69"/>
      <c r="BP34" s="69"/>
      <c r="BQ34" s="69"/>
      <c r="BR34" s="69"/>
      <c r="BS34" s="69"/>
      <c r="BT34" s="78"/>
      <c r="BU34" s="63">
        <f t="shared" si="3"/>
        <v>0</v>
      </c>
      <c r="BV34" s="60" t="e">
        <f>IF(100/'1. Ведомость текущ. усп-ти'!K$11*BU34&lt;33.3,2,IF(AND(100/'1. Ведомость текущ. усп-ти'!K$11*BU34&gt;=33.3,100/'1. Ведомость текущ. усп-ти'!K$11*BU34&lt;50),"2+",IF(AND(100/'1. Ведомость текущ. усп-ти'!K$11*BU34&gt;=50,100/'1. Ведомость текущ. усп-ти'!K$11*BU34&lt;60),3,IF(AND(100/'1. Ведомость текущ. усп-ти'!K$11*BU34&gt;=60,100/'1. Ведомость текущ. усп-ти'!K$11*BU34&lt;70),"3+",IF(AND(100/'1. Ведомость текущ. усп-ти'!K$11*BU34&gt;=70,100/'1. Ведомость текущ. усп-ти'!K$11*BU34&lt;85),4,IF(AND(100/'1. Ведомость текущ. усп-ти'!K$11*BU34&gt;=85,100/'1. Ведомость текущ. усп-ти'!K$11*BU34&lt;95),5,IF(AND(100/'1. Ведомость текущ. усп-ти'!K$11*BU34&gt;=95,100/'1. Ведомость текущ. усп-ти'!K$11*BU34&lt;=100),"5+","Ошибка")))))))</f>
        <v>#DIV/0!</v>
      </c>
      <c r="BX34" s="105">
        <f t="shared" si="4"/>
        <v>2</v>
      </c>
    </row>
    <row r="35" spans="2:76" ht="12.75">
      <c r="B35" s="11">
        <v>29</v>
      </c>
      <c r="C35" s="54">
        <f>IF('1. Ведомость текущ. усп-ти'!C50=0,"",'1. Ведомость текущ. усп-ти'!C50)</f>
      </c>
      <c r="D35" s="68" t="s">
        <v>65</v>
      </c>
      <c r="E35" s="69"/>
      <c r="F35" s="69"/>
      <c r="G35" s="69"/>
      <c r="H35" s="69"/>
      <c r="I35" s="69"/>
      <c r="J35" s="69"/>
      <c r="K35" s="70"/>
      <c r="L35" s="68"/>
      <c r="M35" s="69"/>
      <c r="N35" s="69"/>
      <c r="O35" s="69"/>
      <c r="P35" s="69"/>
      <c r="Q35" s="69"/>
      <c r="R35" s="78"/>
      <c r="S35" s="137">
        <f t="shared" si="0"/>
        <v>0</v>
      </c>
      <c r="T35" s="60" t="e">
        <f>IF(100/'1. Ведомость текущ. усп-ти'!E$11*S35&lt;33.3,2,IF(AND(100/'1. Ведомость текущ. усп-ти'!E$11*S35&gt;=33.3,100/'1. Ведомость текущ. усп-ти'!E$11*S35&lt;50),"2+",IF(AND(100/'1. Ведомость текущ. усп-ти'!E$11*S35&gt;=50,100/'1. Ведомость текущ. усп-ти'!E$11*S35&lt;60),3,IF(AND(100/'1. Ведомость текущ. усп-ти'!E$11*S35&gt;=60,100/'1. Ведомость текущ. усп-ти'!E$11*S35&lt;70),"3+",IF(AND(100/'1. Ведомость текущ. усп-ти'!E$11*S35&gt;=70,100/'1. Ведомость текущ. усп-ти'!E$11*S35&lt;85),4,IF(AND(100/'1. Ведомость текущ. усп-ти'!E$11*S35&gt;=85,100/'1. Ведомость текущ. усп-ти'!E$11*S35&lt;95),5,IF(AND(100/'1. Ведомость текущ. усп-ти'!E$11*S35&gt;=95,100/'1. Ведомость текущ. усп-ти'!E$11*S35&lt;=100),"5+","Ошибка")))))))</f>
        <v>#DIV/0!</v>
      </c>
      <c r="V35" s="12"/>
      <c r="W35" s="13"/>
      <c r="X35" s="13"/>
      <c r="Y35" s="13"/>
      <c r="Z35" s="13"/>
      <c r="AA35" s="13"/>
      <c r="AB35" s="13"/>
      <c r="AC35" s="14"/>
      <c r="AD35" s="12"/>
      <c r="AE35" s="13"/>
      <c r="AF35" s="13"/>
      <c r="AG35" s="13"/>
      <c r="AH35" s="13"/>
      <c r="AI35" s="13"/>
      <c r="AJ35" s="57"/>
      <c r="AK35" s="63">
        <f t="shared" si="1"/>
        <v>0</v>
      </c>
      <c r="AL35" s="60" t="e">
        <f>IF(100/'1. Ведомость текущ. усп-ти'!G$11*AK35&lt;33.3,2,IF(AND(100/'1. Ведомость текущ. усп-ти'!G$11*AK35&gt;=33.3,100/'1. Ведомость текущ. усп-ти'!G$11*AK35&lt;50),"2+",IF(AND(100/'1. Ведомость текущ. усп-ти'!G$11*AK35&gt;=50,100/'1. Ведомость текущ. усп-ти'!G$11*AK35&lt;60),3,IF(AND(100/'1. Ведомость текущ. усп-ти'!G$11*AK35&gt;=60,100/'1. Ведомость текущ. усп-ти'!G$11*AK35&lt;70),"3+",IF(AND(100/'1. Ведомость текущ. усп-ти'!G$11*AK35&gt;=70,100/'1. Ведомость текущ. усп-ти'!G$11*AK35&lt;85),4,IF(AND(100/'1. Ведомость текущ. усп-ти'!G$11*AK35&gt;=85,100/'1. Ведомость текущ. усп-ти'!G$11*AK35&lt;95),5,IF(AND(100/'1. Ведомость текущ. усп-ти'!G$11*AK35&gt;=95,100/'1. Ведомость текущ. усп-ти'!G$11*AK35&lt;=100),"5+","Ошибка")))))))</f>
        <v>#DIV/0!</v>
      </c>
      <c r="AN35" s="12"/>
      <c r="AO35" s="13"/>
      <c r="AP35" s="13"/>
      <c r="AQ35" s="13"/>
      <c r="AR35" s="13"/>
      <c r="AS35" s="13"/>
      <c r="AT35" s="13"/>
      <c r="AU35" s="14"/>
      <c r="AV35" s="12"/>
      <c r="AW35" s="13"/>
      <c r="AX35" s="13"/>
      <c r="AY35" s="13"/>
      <c r="AZ35" s="13"/>
      <c r="BA35" s="13"/>
      <c r="BB35" s="57"/>
      <c r="BC35" s="63">
        <f t="shared" si="2"/>
        <v>0</v>
      </c>
      <c r="BD35" s="60" t="e">
        <f>IF(100/'1. Ведомость текущ. усп-ти'!I$11*BC35&lt;33.3,2,IF(AND(100/'1. Ведомость текущ. усп-ти'!I$11*BC35&gt;=33.3,100/'1. Ведомость текущ. усп-ти'!I$11*BC35&lt;50),"2+",IF(AND(100/'1. Ведомость текущ. усп-ти'!I$11*BC35&gt;=50,100/'1. Ведомость текущ. усп-ти'!I$11*BC35&lt;60),3,IF(AND(100/'1. Ведомость текущ. усп-ти'!I$11*BC35&gt;=60,100/'1. Ведомость текущ. усп-ти'!I$11*BC35&lt;70),"3+",IF(AND(100/'1. Ведомость текущ. усп-ти'!I$11*BC35&gt;=70,100/'1. Ведомость текущ. усп-ти'!I$11*BC35&lt;85),4,IF(AND(100/'1. Ведомость текущ. усп-ти'!I$11*BC35&gt;=85,100/'1. Ведомость текущ. усп-ти'!I$11*BC35&lt;95),5,IF(AND(100/'1. Ведомость текущ. усп-ти'!I$11*BC35&gt;=95,100/'1. Ведомость текущ. усп-ти'!I$11*BC35&lt;=100),"5+","Ошибка")))))))</f>
        <v>#DIV/0!</v>
      </c>
      <c r="BF35" s="12"/>
      <c r="BG35" s="69"/>
      <c r="BH35" s="69"/>
      <c r="BI35" s="69"/>
      <c r="BJ35" s="69"/>
      <c r="BK35" s="69"/>
      <c r="BL35" s="69"/>
      <c r="BM35" s="70"/>
      <c r="BN35" s="68"/>
      <c r="BO35" s="69"/>
      <c r="BP35" s="69"/>
      <c r="BQ35" s="69"/>
      <c r="BR35" s="69"/>
      <c r="BS35" s="69"/>
      <c r="BT35" s="78"/>
      <c r="BU35" s="63">
        <f t="shared" si="3"/>
        <v>0</v>
      </c>
      <c r="BV35" s="60" t="e">
        <f>IF(100/'1. Ведомость текущ. усп-ти'!K$11*BU35&lt;33.3,2,IF(AND(100/'1. Ведомость текущ. усп-ти'!K$11*BU35&gt;=33.3,100/'1. Ведомость текущ. усп-ти'!K$11*BU35&lt;50),"2+",IF(AND(100/'1. Ведомость текущ. усп-ти'!K$11*BU35&gt;=50,100/'1. Ведомость текущ. усп-ти'!K$11*BU35&lt;60),3,IF(AND(100/'1. Ведомость текущ. усп-ти'!K$11*BU35&gt;=60,100/'1. Ведомость текущ. усп-ти'!K$11*BU35&lt;70),"3+",IF(AND(100/'1. Ведомость текущ. усп-ти'!K$11*BU35&gt;=70,100/'1. Ведомость текущ. усп-ти'!K$11*BU35&lt;85),4,IF(AND(100/'1. Ведомость текущ. усп-ти'!K$11*BU35&gt;=85,100/'1. Ведомость текущ. усп-ти'!K$11*BU35&lt;95),5,IF(AND(100/'1. Ведомость текущ. усп-ти'!K$11*BU35&gt;=95,100/'1. Ведомость текущ. усп-ти'!K$11*BU35&lt;=100),"5+","Ошибка")))))))</f>
        <v>#DIV/0!</v>
      </c>
      <c r="BX35" s="105">
        <f t="shared" si="4"/>
        <v>2</v>
      </c>
    </row>
    <row r="36" spans="2:76" ht="12.75">
      <c r="B36" s="11">
        <v>30</v>
      </c>
      <c r="C36" s="54">
        <f>IF('1. Ведомость текущ. усп-ти'!C51=0,"",'1. Ведомость текущ. усп-ти'!C51)</f>
      </c>
      <c r="D36" s="68" t="s">
        <v>65</v>
      </c>
      <c r="E36" s="69"/>
      <c r="F36" s="69"/>
      <c r="G36" s="69"/>
      <c r="H36" s="69"/>
      <c r="I36" s="69"/>
      <c r="J36" s="69"/>
      <c r="K36" s="70"/>
      <c r="L36" s="68"/>
      <c r="M36" s="69"/>
      <c r="N36" s="69"/>
      <c r="O36" s="69"/>
      <c r="P36" s="69"/>
      <c r="Q36" s="69"/>
      <c r="R36" s="78"/>
      <c r="S36" s="137">
        <f t="shared" si="0"/>
        <v>0</v>
      </c>
      <c r="T36" s="60" t="e">
        <f>IF(100/'1. Ведомость текущ. усп-ти'!E$11*S36&lt;33.3,2,IF(AND(100/'1. Ведомость текущ. усп-ти'!E$11*S36&gt;=33.3,100/'1. Ведомость текущ. усп-ти'!E$11*S36&lt;50),"2+",IF(AND(100/'1. Ведомость текущ. усп-ти'!E$11*S36&gt;=50,100/'1. Ведомость текущ. усп-ти'!E$11*S36&lt;60),3,IF(AND(100/'1. Ведомость текущ. усп-ти'!E$11*S36&gt;=60,100/'1. Ведомость текущ. усп-ти'!E$11*S36&lt;70),"3+",IF(AND(100/'1. Ведомость текущ. усп-ти'!E$11*S36&gt;=70,100/'1. Ведомость текущ. усп-ти'!E$11*S36&lt;85),4,IF(AND(100/'1. Ведомость текущ. усп-ти'!E$11*S36&gt;=85,100/'1. Ведомость текущ. усп-ти'!E$11*S36&lt;95),5,IF(AND(100/'1. Ведомость текущ. усп-ти'!E$11*S36&gt;=95,100/'1. Ведомость текущ. усп-ти'!E$11*S36&lt;=100),"5+","Ошибка")))))))</f>
        <v>#DIV/0!</v>
      </c>
      <c r="V36" s="12"/>
      <c r="W36" s="13"/>
      <c r="X36" s="13"/>
      <c r="Y36" s="13"/>
      <c r="Z36" s="13"/>
      <c r="AA36" s="13"/>
      <c r="AB36" s="13"/>
      <c r="AC36" s="14"/>
      <c r="AD36" s="12"/>
      <c r="AE36" s="13"/>
      <c r="AF36" s="13"/>
      <c r="AG36" s="13"/>
      <c r="AH36" s="13"/>
      <c r="AI36" s="13"/>
      <c r="AJ36" s="57"/>
      <c r="AK36" s="63">
        <f t="shared" si="1"/>
        <v>0</v>
      </c>
      <c r="AL36" s="60" t="e">
        <f>IF(100/'1. Ведомость текущ. усп-ти'!G$11*AK36&lt;33.3,2,IF(AND(100/'1. Ведомость текущ. усп-ти'!G$11*AK36&gt;=33.3,100/'1. Ведомость текущ. усп-ти'!G$11*AK36&lt;50),"2+",IF(AND(100/'1. Ведомость текущ. усп-ти'!G$11*AK36&gt;=50,100/'1. Ведомость текущ. усп-ти'!G$11*AK36&lt;60),3,IF(AND(100/'1. Ведомость текущ. усп-ти'!G$11*AK36&gt;=60,100/'1. Ведомость текущ. усп-ти'!G$11*AK36&lt;70),"3+",IF(AND(100/'1. Ведомость текущ. усп-ти'!G$11*AK36&gt;=70,100/'1. Ведомость текущ. усп-ти'!G$11*AK36&lt;85),4,IF(AND(100/'1. Ведомость текущ. усп-ти'!G$11*AK36&gt;=85,100/'1. Ведомость текущ. усп-ти'!G$11*AK36&lt;95),5,IF(AND(100/'1. Ведомость текущ. усп-ти'!G$11*AK36&gt;=95,100/'1. Ведомость текущ. усп-ти'!G$11*AK36&lt;=100),"5+","Ошибка")))))))</f>
        <v>#DIV/0!</v>
      </c>
      <c r="AN36" s="12"/>
      <c r="AO36" s="13"/>
      <c r="AP36" s="13"/>
      <c r="AQ36" s="13"/>
      <c r="AR36" s="13"/>
      <c r="AS36" s="13"/>
      <c r="AT36" s="13"/>
      <c r="AU36" s="14"/>
      <c r="AV36" s="12"/>
      <c r="AW36" s="13"/>
      <c r="AX36" s="13"/>
      <c r="AY36" s="13"/>
      <c r="AZ36" s="13"/>
      <c r="BA36" s="13"/>
      <c r="BB36" s="57"/>
      <c r="BC36" s="63">
        <f t="shared" si="2"/>
        <v>0</v>
      </c>
      <c r="BD36" s="60" t="e">
        <f>IF(100/'1. Ведомость текущ. усп-ти'!I$11*BC36&lt;33.3,2,IF(AND(100/'1. Ведомость текущ. усп-ти'!I$11*BC36&gt;=33.3,100/'1. Ведомость текущ. усп-ти'!I$11*BC36&lt;50),"2+",IF(AND(100/'1. Ведомость текущ. усп-ти'!I$11*BC36&gt;=50,100/'1. Ведомость текущ. усп-ти'!I$11*BC36&lt;60),3,IF(AND(100/'1. Ведомость текущ. усп-ти'!I$11*BC36&gt;=60,100/'1. Ведомость текущ. усп-ти'!I$11*BC36&lt;70),"3+",IF(AND(100/'1. Ведомость текущ. усп-ти'!I$11*BC36&gt;=70,100/'1. Ведомость текущ. усп-ти'!I$11*BC36&lt;85),4,IF(AND(100/'1. Ведомость текущ. усп-ти'!I$11*BC36&gt;=85,100/'1. Ведомость текущ. усп-ти'!I$11*BC36&lt;95),5,IF(AND(100/'1. Ведомость текущ. усп-ти'!I$11*BC36&gt;=95,100/'1. Ведомость текущ. усп-ти'!I$11*BC36&lt;=100),"5+","Ошибка")))))))</f>
        <v>#DIV/0!</v>
      </c>
      <c r="BF36" s="12"/>
      <c r="BG36" s="69"/>
      <c r="BH36" s="69"/>
      <c r="BI36" s="69"/>
      <c r="BJ36" s="69"/>
      <c r="BK36" s="69"/>
      <c r="BL36" s="69"/>
      <c r="BM36" s="70"/>
      <c r="BN36" s="68"/>
      <c r="BO36" s="69"/>
      <c r="BP36" s="69"/>
      <c r="BQ36" s="69"/>
      <c r="BR36" s="69"/>
      <c r="BS36" s="69"/>
      <c r="BT36" s="78"/>
      <c r="BU36" s="63">
        <f t="shared" si="3"/>
        <v>0</v>
      </c>
      <c r="BV36" s="60" t="e">
        <f>IF(100/'1. Ведомость текущ. усп-ти'!K$11*BU36&lt;33.3,2,IF(AND(100/'1. Ведомость текущ. усп-ти'!K$11*BU36&gt;=33.3,100/'1. Ведомость текущ. усп-ти'!K$11*BU36&lt;50),"2+",IF(AND(100/'1. Ведомость текущ. усп-ти'!K$11*BU36&gt;=50,100/'1. Ведомость текущ. усп-ти'!K$11*BU36&lt;60),3,IF(AND(100/'1. Ведомость текущ. усп-ти'!K$11*BU36&gt;=60,100/'1. Ведомость текущ. усп-ти'!K$11*BU36&lt;70),"3+",IF(AND(100/'1. Ведомость текущ. усп-ти'!K$11*BU36&gt;=70,100/'1. Ведомость текущ. усп-ти'!K$11*BU36&lt;85),4,IF(AND(100/'1. Ведомость текущ. усп-ти'!K$11*BU36&gt;=85,100/'1. Ведомость текущ. усп-ти'!K$11*BU36&lt;95),5,IF(AND(100/'1. Ведомость текущ. усп-ти'!K$11*BU36&gt;=95,100/'1. Ведомость текущ. усп-ти'!K$11*BU36&lt;=100),"5+","Ошибка")))))))</f>
        <v>#DIV/0!</v>
      </c>
      <c r="BX36" s="105">
        <f t="shared" si="4"/>
        <v>2</v>
      </c>
    </row>
    <row r="37" spans="2:76" ht="12.75">
      <c r="B37" s="11">
        <v>31</v>
      </c>
      <c r="C37" s="54">
        <f>IF('1. Ведомость текущ. усп-ти'!C52=0,"",'1. Ведомость текущ. усп-ти'!C52)</f>
      </c>
      <c r="D37" s="68" t="s">
        <v>65</v>
      </c>
      <c r="E37" s="69"/>
      <c r="F37" s="69"/>
      <c r="G37" s="69"/>
      <c r="H37" s="69"/>
      <c r="I37" s="69"/>
      <c r="J37" s="69"/>
      <c r="K37" s="70"/>
      <c r="L37" s="68"/>
      <c r="M37" s="69"/>
      <c r="N37" s="69"/>
      <c r="O37" s="69"/>
      <c r="P37" s="69"/>
      <c r="Q37" s="69"/>
      <c r="R37" s="78"/>
      <c r="S37" s="137">
        <f t="shared" si="0"/>
        <v>0</v>
      </c>
      <c r="T37" s="60" t="e">
        <f>IF(100/'1. Ведомость текущ. усп-ти'!E$11*S37&lt;33.3,2,IF(AND(100/'1. Ведомость текущ. усп-ти'!E$11*S37&gt;=33.3,100/'1. Ведомость текущ. усп-ти'!E$11*S37&lt;50),"2+",IF(AND(100/'1. Ведомость текущ. усп-ти'!E$11*S37&gt;=50,100/'1. Ведомость текущ. усп-ти'!E$11*S37&lt;60),3,IF(AND(100/'1. Ведомость текущ. усп-ти'!E$11*S37&gt;=60,100/'1. Ведомость текущ. усп-ти'!E$11*S37&lt;70),"3+",IF(AND(100/'1. Ведомость текущ. усп-ти'!E$11*S37&gt;=70,100/'1. Ведомость текущ. усп-ти'!E$11*S37&lt;85),4,IF(AND(100/'1. Ведомость текущ. усп-ти'!E$11*S37&gt;=85,100/'1. Ведомость текущ. усп-ти'!E$11*S37&lt;95),5,IF(AND(100/'1. Ведомость текущ. усп-ти'!E$11*S37&gt;=95,100/'1. Ведомость текущ. усп-ти'!E$11*S37&lt;=100),"5+","Ошибка")))))))</f>
        <v>#DIV/0!</v>
      </c>
      <c r="V37" s="12"/>
      <c r="W37" s="13"/>
      <c r="X37" s="13"/>
      <c r="Y37" s="13"/>
      <c r="Z37" s="13"/>
      <c r="AA37" s="13"/>
      <c r="AB37" s="13"/>
      <c r="AC37" s="14"/>
      <c r="AD37" s="12"/>
      <c r="AE37" s="13"/>
      <c r="AF37" s="13"/>
      <c r="AG37" s="13"/>
      <c r="AH37" s="13"/>
      <c r="AI37" s="13"/>
      <c r="AJ37" s="57"/>
      <c r="AK37" s="63">
        <f t="shared" si="1"/>
        <v>0</v>
      </c>
      <c r="AL37" s="60" t="e">
        <f>IF(100/'1. Ведомость текущ. усп-ти'!G$11*AK37&lt;33.3,2,IF(AND(100/'1. Ведомость текущ. усп-ти'!G$11*AK37&gt;=33.3,100/'1. Ведомость текущ. усп-ти'!G$11*AK37&lt;50),"2+",IF(AND(100/'1. Ведомость текущ. усп-ти'!G$11*AK37&gt;=50,100/'1. Ведомость текущ. усп-ти'!G$11*AK37&lt;60),3,IF(AND(100/'1. Ведомость текущ. усп-ти'!G$11*AK37&gt;=60,100/'1. Ведомость текущ. усп-ти'!G$11*AK37&lt;70),"3+",IF(AND(100/'1. Ведомость текущ. усп-ти'!G$11*AK37&gt;=70,100/'1. Ведомость текущ. усп-ти'!G$11*AK37&lt;85),4,IF(AND(100/'1. Ведомость текущ. усп-ти'!G$11*AK37&gt;=85,100/'1. Ведомость текущ. усп-ти'!G$11*AK37&lt;95),5,IF(AND(100/'1. Ведомость текущ. усп-ти'!G$11*AK37&gt;=95,100/'1. Ведомость текущ. усп-ти'!G$11*AK37&lt;=100),"5+","Ошибка")))))))</f>
        <v>#DIV/0!</v>
      </c>
      <c r="AN37" s="12"/>
      <c r="AO37" s="13"/>
      <c r="AP37" s="13"/>
      <c r="AQ37" s="13"/>
      <c r="AR37" s="13"/>
      <c r="AS37" s="13"/>
      <c r="AT37" s="13"/>
      <c r="AU37" s="14"/>
      <c r="AV37" s="12"/>
      <c r="AW37" s="13"/>
      <c r="AX37" s="13"/>
      <c r="AY37" s="13"/>
      <c r="AZ37" s="13"/>
      <c r="BA37" s="13"/>
      <c r="BB37" s="57"/>
      <c r="BC37" s="63">
        <f t="shared" si="2"/>
        <v>0</v>
      </c>
      <c r="BD37" s="60" t="e">
        <f>IF(100/'1. Ведомость текущ. усп-ти'!I$11*BC37&lt;33.3,2,IF(AND(100/'1. Ведомость текущ. усп-ти'!I$11*BC37&gt;=33.3,100/'1. Ведомость текущ. усп-ти'!I$11*BC37&lt;50),"2+",IF(AND(100/'1. Ведомость текущ. усп-ти'!I$11*BC37&gt;=50,100/'1. Ведомость текущ. усп-ти'!I$11*BC37&lt;60),3,IF(AND(100/'1. Ведомость текущ. усп-ти'!I$11*BC37&gt;=60,100/'1. Ведомость текущ. усп-ти'!I$11*BC37&lt;70),"3+",IF(AND(100/'1. Ведомость текущ. усп-ти'!I$11*BC37&gt;=70,100/'1. Ведомость текущ. усп-ти'!I$11*BC37&lt;85),4,IF(AND(100/'1. Ведомость текущ. усп-ти'!I$11*BC37&gt;=85,100/'1. Ведомость текущ. усп-ти'!I$11*BC37&lt;95),5,IF(AND(100/'1. Ведомость текущ. усп-ти'!I$11*BC37&gt;=95,100/'1. Ведомость текущ. усп-ти'!I$11*BC37&lt;=100),"5+","Ошибка")))))))</f>
        <v>#DIV/0!</v>
      </c>
      <c r="BF37" s="12"/>
      <c r="BG37" s="69"/>
      <c r="BH37" s="69"/>
      <c r="BI37" s="69"/>
      <c r="BJ37" s="69"/>
      <c r="BK37" s="69"/>
      <c r="BL37" s="69"/>
      <c r="BM37" s="70"/>
      <c r="BN37" s="68"/>
      <c r="BO37" s="69"/>
      <c r="BP37" s="69"/>
      <c r="BQ37" s="69"/>
      <c r="BR37" s="69"/>
      <c r="BS37" s="69"/>
      <c r="BT37" s="78"/>
      <c r="BU37" s="63">
        <f t="shared" si="3"/>
        <v>0</v>
      </c>
      <c r="BV37" s="60" t="e">
        <f>IF(100/'1. Ведомость текущ. усп-ти'!K$11*BU37&lt;33.3,2,IF(AND(100/'1. Ведомость текущ. усп-ти'!K$11*BU37&gt;=33.3,100/'1. Ведомость текущ. усп-ти'!K$11*BU37&lt;50),"2+",IF(AND(100/'1. Ведомость текущ. усп-ти'!K$11*BU37&gt;=50,100/'1. Ведомость текущ. усп-ти'!K$11*BU37&lt;60),3,IF(AND(100/'1. Ведомость текущ. усп-ти'!K$11*BU37&gt;=60,100/'1. Ведомость текущ. усп-ти'!K$11*BU37&lt;70),"3+",IF(AND(100/'1. Ведомость текущ. усп-ти'!K$11*BU37&gt;=70,100/'1. Ведомость текущ. усп-ти'!K$11*BU37&lt;85),4,IF(AND(100/'1. Ведомость текущ. усп-ти'!K$11*BU37&gt;=85,100/'1. Ведомость текущ. усп-ти'!K$11*BU37&lt;95),5,IF(AND(100/'1. Ведомость текущ. усп-ти'!K$11*BU37&gt;=95,100/'1. Ведомость текущ. усп-ти'!K$11*BU37&lt;=100),"5+","Ошибка")))))))</f>
        <v>#DIV/0!</v>
      </c>
      <c r="BX37" s="105">
        <f t="shared" si="4"/>
        <v>2</v>
      </c>
    </row>
    <row r="38" spans="2:76" ht="12.75">
      <c r="B38" s="11">
        <v>32</v>
      </c>
      <c r="C38" s="54">
        <f>IF('1. Ведомость текущ. усп-ти'!C53=0,"",'1. Ведомость текущ. усп-ти'!C53)</f>
      </c>
      <c r="D38" s="68" t="s">
        <v>65</v>
      </c>
      <c r="E38" s="69"/>
      <c r="F38" s="69"/>
      <c r="G38" s="69"/>
      <c r="H38" s="69"/>
      <c r="I38" s="69"/>
      <c r="J38" s="69"/>
      <c r="K38" s="70"/>
      <c r="L38" s="68"/>
      <c r="M38" s="69"/>
      <c r="N38" s="69"/>
      <c r="O38" s="69"/>
      <c r="P38" s="69"/>
      <c r="Q38" s="69"/>
      <c r="R38" s="78"/>
      <c r="S38" s="137">
        <f t="shared" si="0"/>
        <v>0</v>
      </c>
      <c r="T38" s="60" t="e">
        <f>IF(100/'1. Ведомость текущ. усп-ти'!E$11*S38&lt;33.3,2,IF(AND(100/'1. Ведомость текущ. усп-ти'!E$11*S38&gt;=33.3,100/'1. Ведомость текущ. усп-ти'!E$11*S38&lt;50),"2+",IF(AND(100/'1. Ведомость текущ. усп-ти'!E$11*S38&gt;=50,100/'1. Ведомость текущ. усп-ти'!E$11*S38&lt;60),3,IF(AND(100/'1. Ведомость текущ. усп-ти'!E$11*S38&gt;=60,100/'1. Ведомость текущ. усп-ти'!E$11*S38&lt;70),"3+",IF(AND(100/'1. Ведомость текущ. усп-ти'!E$11*S38&gt;=70,100/'1. Ведомость текущ. усп-ти'!E$11*S38&lt;85),4,IF(AND(100/'1. Ведомость текущ. усп-ти'!E$11*S38&gt;=85,100/'1. Ведомость текущ. усп-ти'!E$11*S38&lt;95),5,IF(AND(100/'1. Ведомость текущ. усп-ти'!E$11*S38&gt;=95,100/'1. Ведомость текущ. усп-ти'!E$11*S38&lt;=100),"5+","Ошибка")))))))</f>
        <v>#DIV/0!</v>
      </c>
      <c r="V38" s="12"/>
      <c r="W38" s="13"/>
      <c r="X38" s="13"/>
      <c r="Y38" s="13"/>
      <c r="Z38" s="13"/>
      <c r="AA38" s="13"/>
      <c r="AB38" s="13"/>
      <c r="AC38" s="14"/>
      <c r="AD38" s="12"/>
      <c r="AE38" s="13"/>
      <c r="AF38" s="13"/>
      <c r="AG38" s="13"/>
      <c r="AH38" s="13"/>
      <c r="AI38" s="13"/>
      <c r="AJ38" s="57"/>
      <c r="AK38" s="63">
        <f t="shared" si="1"/>
        <v>0</v>
      </c>
      <c r="AL38" s="60" t="e">
        <f>IF(100/'1. Ведомость текущ. усп-ти'!G$11*AK38&lt;33.3,2,IF(AND(100/'1. Ведомость текущ. усп-ти'!G$11*AK38&gt;=33.3,100/'1. Ведомость текущ. усп-ти'!G$11*AK38&lt;50),"2+",IF(AND(100/'1. Ведомость текущ. усп-ти'!G$11*AK38&gt;=50,100/'1. Ведомость текущ. усп-ти'!G$11*AK38&lt;60),3,IF(AND(100/'1. Ведомость текущ. усп-ти'!G$11*AK38&gt;=60,100/'1. Ведомость текущ. усп-ти'!G$11*AK38&lt;70),"3+",IF(AND(100/'1. Ведомость текущ. усп-ти'!G$11*AK38&gt;=70,100/'1. Ведомость текущ. усп-ти'!G$11*AK38&lt;85),4,IF(AND(100/'1. Ведомость текущ. усп-ти'!G$11*AK38&gt;=85,100/'1. Ведомость текущ. усп-ти'!G$11*AK38&lt;95),5,IF(AND(100/'1. Ведомость текущ. усп-ти'!G$11*AK38&gt;=95,100/'1. Ведомость текущ. усп-ти'!G$11*AK38&lt;=100),"5+","Ошибка")))))))</f>
        <v>#DIV/0!</v>
      </c>
      <c r="AN38" s="12"/>
      <c r="AO38" s="13"/>
      <c r="AP38" s="13"/>
      <c r="AQ38" s="13"/>
      <c r="AR38" s="13"/>
      <c r="AS38" s="13"/>
      <c r="AT38" s="13"/>
      <c r="AU38" s="14"/>
      <c r="AV38" s="12"/>
      <c r="AW38" s="13"/>
      <c r="AX38" s="13"/>
      <c r="AY38" s="13"/>
      <c r="AZ38" s="13"/>
      <c r="BA38" s="13"/>
      <c r="BB38" s="57"/>
      <c r="BC38" s="63">
        <f t="shared" si="2"/>
        <v>0</v>
      </c>
      <c r="BD38" s="60" t="e">
        <f>IF(100/'1. Ведомость текущ. усп-ти'!I$11*BC38&lt;33.3,2,IF(AND(100/'1. Ведомость текущ. усп-ти'!I$11*BC38&gt;=33.3,100/'1. Ведомость текущ. усп-ти'!I$11*BC38&lt;50),"2+",IF(AND(100/'1. Ведомость текущ. усп-ти'!I$11*BC38&gt;=50,100/'1. Ведомость текущ. усп-ти'!I$11*BC38&lt;60),3,IF(AND(100/'1. Ведомость текущ. усп-ти'!I$11*BC38&gt;=60,100/'1. Ведомость текущ. усп-ти'!I$11*BC38&lt;70),"3+",IF(AND(100/'1. Ведомость текущ. усп-ти'!I$11*BC38&gt;=70,100/'1. Ведомость текущ. усп-ти'!I$11*BC38&lt;85),4,IF(AND(100/'1. Ведомость текущ. усп-ти'!I$11*BC38&gt;=85,100/'1. Ведомость текущ. усп-ти'!I$11*BC38&lt;95),5,IF(AND(100/'1. Ведомость текущ. усп-ти'!I$11*BC38&gt;=95,100/'1. Ведомость текущ. усп-ти'!I$11*BC38&lt;=100),"5+","Ошибка")))))))</f>
        <v>#DIV/0!</v>
      </c>
      <c r="BF38" s="12"/>
      <c r="BG38" s="69"/>
      <c r="BH38" s="69"/>
      <c r="BI38" s="69"/>
      <c r="BJ38" s="69"/>
      <c r="BK38" s="69"/>
      <c r="BL38" s="69"/>
      <c r="BM38" s="70"/>
      <c r="BN38" s="68"/>
      <c r="BO38" s="69"/>
      <c r="BP38" s="69"/>
      <c r="BQ38" s="69"/>
      <c r="BR38" s="69"/>
      <c r="BS38" s="69"/>
      <c r="BT38" s="78"/>
      <c r="BU38" s="63">
        <f t="shared" si="3"/>
        <v>0</v>
      </c>
      <c r="BV38" s="60" t="e">
        <f>IF(100/'1. Ведомость текущ. усп-ти'!K$11*BU38&lt;33.3,2,IF(AND(100/'1. Ведомость текущ. усп-ти'!K$11*BU38&gt;=33.3,100/'1. Ведомость текущ. усп-ти'!K$11*BU38&lt;50),"2+",IF(AND(100/'1. Ведомость текущ. усп-ти'!K$11*BU38&gt;=50,100/'1. Ведомость текущ. усп-ти'!K$11*BU38&lt;60),3,IF(AND(100/'1. Ведомость текущ. усп-ти'!K$11*BU38&gt;=60,100/'1. Ведомость текущ. усп-ти'!K$11*BU38&lt;70),"3+",IF(AND(100/'1. Ведомость текущ. усп-ти'!K$11*BU38&gt;=70,100/'1. Ведомость текущ. усп-ти'!K$11*BU38&lt;85),4,IF(AND(100/'1. Ведомость текущ. усп-ти'!K$11*BU38&gt;=85,100/'1. Ведомость текущ. усп-ти'!K$11*BU38&lt;95),5,IF(AND(100/'1. Ведомость текущ. усп-ти'!K$11*BU38&gt;=95,100/'1. Ведомость текущ. усп-ти'!K$11*BU38&lt;=100),"5+","Ошибка")))))))</f>
        <v>#DIV/0!</v>
      </c>
      <c r="BX38" s="105">
        <f t="shared" si="4"/>
        <v>2</v>
      </c>
    </row>
    <row r="39" spans="2:76" ht="12.75">
      <c r="B39" s="11">
        <v>33</v>
      </c>
      <c r="C39" s="54">
        <f>IF('1. Ведомость текущ. усп-ти'!C54=0,"",'1. Ведомость текущ. усп-ти'!C54)</f>
      </c>
      <c r="D39" s="68" t="s">
        <v>65</v>
      </c>
      <c r="E39" s="69"/>
      <c r="F39" s="69"/>
      <c r="G39" s="69"/>
      <c r="H39" s="69"/>
      <c r="I39" s="69"/>
      <c r="J39" s="69"/>
      <c r="K39" s="70"/>
      <c r="L39" s="68"/>
      <c r="M39" s="69"/>
      <c r="N39" s="69"/>
      <c r="O39" s="69"/>
      <c r="P39" s="69"/>
      <c r="Q39" s="69"/>
      <c r="R39" s="78"/>
      <c r="S39" s="137">
        <f t="shared" si="0"/>
        <v>0</v>
      </c>
      <c r="T39" s="60" t="e">
        <f>IF(100/'1. Ведомость текущ. усп-ти'!E$11*S39&lt;33.3,2,IF(AND(100/'1. Ведомость текущ. усп-ти'!E$11*S39&gt;=33.3,100/'1. Ведомость текущ. усп-ти'!E$11*S39&lt;50),"2+",IF(AND(100/'1. Ведомость текущ. усп-ти'!E$11*S39&gt;=50,100/'1. Ведомость текущ. усп-ти'!E$11*S39&lt;60),3,IF(AND(100/'1. Ведомость текущ. усп-ти'!E$11*S39&gt;=60,100/'1. Ведомость текущ. усп-ти'!E$11*S39&lt;70),"3+",IF(AND(100/'1. Ведомость текущ. усп-ти'!E$11*S39&gt;=70,100/'1. Ведомость текущ. усп-ти'!E$11*S39&lt;85),4,IF(AND(100/'1. Ведомость текущ. усп-ти'!E$11*S39&gt;=85,100/'1. Ведомость текущ. усп-ти'!E$11*S39&lt;95),5,IF(AND(100/'1. Ведомость текущ. усп-ти'!E$11*S39&gt;=95,100/'1. Ведомость текущ. усп-ти'!E$11*S39&lt;=100),"5+","Ошибка")))))))</f>
        <v>#DIV/0!</v>
      </c>
      <c r="V39" s="12"/>
      <c r="W39" s="13"/>
      <c r="X39" s="13"/>
      <c r="Y39" s="13"/>
      <c r="Z39" s="13"/>
      <c r="AA39" s="13"/>
      <c r="AB39" s="13"/>
      <c r="AC39" s="14"/>
      <c r="AD39" s="12"/>
      <c r="AE39" s="13"/>
      <c r="AF39" s="13"/>
      <c r="AG39" s="13"/>
      <c r="AH39" s="13"/>
      <c r="AI39" s="13"/>
      <c r="AJ39" s="57"/>
      <c r="AK39" s="63">
        <f t="shared" si="1"/>
        <v>0</v>
      </c>
      <c r="AL39" s="60" t="e">
        <f>IF(100/'1. Ведомость текущ. усп-ти'!G$11*AK39&lt;33.3,2,IF(AND(100/'1. Ведомость текущ. усп-ти'!G$11*AK39&gt;=33.3,100/'1. Ведомость текущ. усп-ти'!G$11*AK39&lt;50),"2+",IF(AND(100/'1. Ведомость текущ. усп-ти'!G$11*AK39&gt;=50,100/'1. Ведомость текущ. усп-ти'!G$11*AK39&lt;60),3,IF(AND(100/'1. Ведомость текущ. усп-ти'!G$11*AK39&gt;=60,100/'1. Ведомость текущ. усп-ти'!G$11*AK39&lt;70),"3+",IF(AND(100/'1. Ведомость текущ. усп-ти'!G$11*AK39&gt;=70,100/'1. Ведомость текущ. усп-ти'!G$11*AK39&lt;85),4,IF(AND(100/'1. Ведомость текущ. усп-ти'!G$11*AK39&gt;=85,100/'1. Ведомость текущ. усп-ти'!G$11*AK39&lt;95),5,IF(AND(100/'1. Ведомость текущ. усп-ти'!G$11*AK39&gt;=95,100/'1. Ведомость текущ. усп-ти'!G$11*AK39&lt;=100),"5+","Ошибка")))))))</f>
        <v>#DIV/0!</v>
      </c>
      <c r="AN39" s="12"/>
      <c r="AO39" s="13"/>
      <c r="AP39" s="13"/>
      <c r="AQ39" s="13"/>
      <c r="AR39" s="13"/>
      <c r="AS39" s="13"/>
      <c r="AT39" s="13"/>
      <c r="AU39" s="14"/>
      <c r="AV39" s="12"/>
      <c r="AW39" s="13"/>
      <c r="AX39" s="13"/>
      <c r="AY39" s="13"/>
      <c r="AZ39" s="13"/>
      <c r="BA39" s="13"/>
      <c r="BB39" s="57"/>
      <c r="BC39" s="63">
        <f t="shared" si="2"/>
        <v>0</v>
      </c>
      <c r="BD39" s="60" t="e">
        <f>IF(100/'1. Ведомость текущ. усп-ти'!I$11*BC39&lt;33.3,2,IF(AND(100/'1. Ведомость текущ. усп-ти'!I$11*BC39&gt;=33.3,100/'1. Ведомость текущ. усп-ти'!I$11*BC39&lt;50),"2+",IF(AND(100/'1. Ведомость текущ. усп-ти'!I$11*BC39&gt;=50,100/'1. Ведомость текущ. усп-ти'!I$11*BC39&lt;60),3,IF(AND(100/'1. Ведомость текущ. усп-ти'!I$11*BC39&gt;=60,100/'1. Ведомость текущ. усп-ти'!I$11*BC39&lt;70),"3+",IF(AND(100/'1. Ведомость текущ. усп-ти'!I$11*BC39&gt;=70,100/'1. Ведомость текущ. усп-ти'!I$11*BC39&lt;85),4,IF(AND(100/'1. Ведомость текущ. усп-ти'!I$11*BC39&gt;=85,100/'1. Ведомость текущ. усп-ти'!I$11*BC39&lt;95),5,IF(AND(100/'1. Ведомость текущ. усп-ти'!I$11*BC39&gt;=95,100/'1. Ведомость текущ. усп-ти'!I$11*BC39&lt;=100),"5+","Ошибка")))))))</f>
        <v>#DIV/0!</v>
      </c>
      <c r="BF39" s="12"/>
      <c r="BG39" s="69"/>
      <c r="BH39" s="69"/>
      <c r="BI39" s="69"/>
      <c r="BJ39" s="69"/>
      <c r="BK39" s="69"/>
      <c r="BL39" s="69"/>
      <c r="BM39" s="70"/>
      <c r="BN39" s="68"/>
      <c r="BO39" s="69"/>
      <c r="BP39" s="69"/>
      <c r="BQ39" s="69"/>
      <c r="BR39" s="69"/>
      <c r="BS39" s="69"/>
      <c r="BT39" s="78"/>
      <c r="BU39" s="63">
        <f t="shared" si="3"/>
        <v>0</v>
      </c>
      <c r="BV39" s="60" t="e">
        <f>IF(100/'1. Ведомость текущ. усп-ти'!K$11*BU39&lt;33.3,2,IF(AND(100/'1. Ведомость текущ. усп-ти'!K$11*BU39&gt;=33.3,100/'1. Ведомость текущ. усп-ти'!K$11*BU39&lt;50),"2+",IF(AND(100/'1. Ведомость текущ. усп-ти'!K$11*BU39&gt;=50,100/'1. Ведомость текущ. усп-ти'!K$11*BU39&lt;60),3,IF(AND(100/'1. Ведомость текущ. усп-ти'!K$11*BU39&gt;=60,100/'1. Ведомость текущ. усп-ти'!K$11*BU39&lt;70),"3+",IF(AND(100/'1. Ведомость текущ. усп-ти'!K$11*BU39&gt;=70,100/'1. Ведомость текущ. усп-ти'!K$11*BU39&lt;85),4,IF(AND(100/'1. Ведомость текущ. усп-ти'!K$11*BU39&gt;=85,100/'1. Ведомость текущ. усп-ти'!K$11*BU39&lt;95),5,IF(AND(100/'1. Ведомость текущ. усп-ти'!K$11*BU39&gt;=95,100/'1. Ведомость текущ. усп-ти'!K$11*BU39&lt;=100),"5+","Ошибка")))))))</f>
        <v>#DIV/0!</v>
      </c>
      <c r="BX39" s="105">
        <f t="shared" si="4"/>
        <v>2</v>
      </c>
    </row>
    <row r="40" spans="2:76" ht="12.75">
      <c r="B40" s="11">
        <v>34</v>
      </c>
      <c r="C40" s="54">
        <f>IF('1. Ведомость текущ. усп-ти'!C55=0,"",'1. Ведомость текущ. усп-ти'!C55)</f>
      </c>
      <c r="D40" s="68" t="s">
        <v>65</v>
      </c>
      <c r="E40" s="69"/>
      <c r="F40" s="69"/>
      <c r="G40" s="69"/>
      <c r="H40" s="69"/>
      <c r="I40" s="69"/>
      <c r="J40" s="69"/>
      <c r="K40" s="70"/>
      <c r="L40" s="68"/>
      <c r="M40" s="69"/>
      <c r="N40" s="69"/>
      <c r="O40" s="69"/>
      <c r="P40" s="69"/>
      <c r="Q40" s="69"/>
      <c r="R40" s="78"/>
      <c r="S40" s="137">
        <f t="shared" si="0"/>
        <v>0</v>
      </c>
      <c r="T40" s="60" t="e">
        <f>IF(100/'1. Ведомость текущ. усп-ти'!E$11*S40&lt;33.3,2,IF(AND(100/'1. Ведомость текущ. усп-ти'!E$11*S40&gt;=33.3,100/'1. Ведомость текущ. усп-ти'!E$11*S40&lt;50),"2+",IF(AND(100/'1. Ведомость текущ. усп-ти'!E$11*S40&gt;=50,100/'1. Ведомость текущ. усп-ти'!E$11*S40&lt;60),3,IF(AND(100/'1. Ведомость текущ. усп-ти'!E$11*S40&gt;=60,100/'1. Ведомость текущ. усп-ти'!E$11*S40&lt;70),"3+",IF(AND(100/'1. Ведомость текущ. усп-ти'!E$11*S40&gt;=70,100/'1. Ведомость текущ. усп-ти'!E$11*S40&lt;85),4,IF(AND(100/'1. Ведомость текущ. усп-ти'!E$11*S40&gt;=85,100/'1. Ведомость текущ. усп-ти'!E$11*S40&lt;95),5,IF(AND(100/'1. Ведомость текущ. усп-ти'!E$11*S40&gt;=95,100/'1. Ведомость текущ. усп-ти'!E$11*S40&lt;=100),"5+","Ошибка")))))))</f>
        <v>#DIV/0!</v>
      </c>
      <c r="V40" s="12"/>
      <c r="W40" s="13"/>
      <c r="X40" s="13"/>
      <c r="Y40" s="13"/>
      <c r="Z40" s="13"/>
      <c r="AA40" s="13"/>
      <c r="AB40" s="13"/>
      <c r="AC40" s="14"/>
      <c r="AD40" s="12"/>
      <c r="AE40" s="13"/>
      <c r="AF40" s="13"/>
      <c r="AG40" s="13"/>
      <c r="AH40" s="13"/>
      <c r="AI40" s="13"/>
      <c r="AJ40" s="57"/>
      <c r="AK40" s="63">
        <f t="shared" si="1"/>
        <v>0</v>
      </c>
      <c r="AL40" s="60" t="e">
        <f>IF(100/'1. Ведомость текущ. усп-ти'!G$11*AK40&lt;33.3,2,IF(AND(100/'1. Ведомость текущ. усп-ти'!G$11*AK40&gt;=33.3,100/'1. Ведомость текущ. усп-ти'!G$11*AK40&lt;50),"2+",IF(AND(100/'1. Ведомость текущ. усп-ти'!G$11*AK40&gt;=50,100/'1. Ведомость текущ. усп-ти'!G$11*AK40&lt;60),3,IF(AND(100/'1. Ведомость текущ. усп-ти'!G$11*AK40&gt;=60,100/'1. Ведомость текущ. усп-ти'!G$11*AK40&lt;70),"3+",IF(AND(100/'1. Ведомость текущ. усп-ти'!G$11*AK40&gt;=70,100/'1. Ведомость текущ. усп-ти'!G$11*AK40&lt;85),4,IF(AND(100/'1. Ведомость текущ. усп-ти'!G$11*AK40&gt;=85,100/'1. Ведомость текущ. усп-ти'!G$11*AK40&lt;95),5,IF(AND(100/'1. Ведомость текущ. усп-ти'!G$11*AK40&gt;=95,100/'1. Ведомость текущ. усп-ти'!G$11*AK40&lt;=100),"5+","Ошибка")))))))</f>
        <v>#DIV/0!</v>
      </c>
      <c r="AN40" s="12"/>
      <c r="AO40" s="13"/>
      <c r="AP40" s="13"/>
      <c r="AQ40" s="13"/>
      <c r="AR40" s="13"/>
      <c r="AS40" s="13"/>
      <c r="AT40" s="13"/>
      <c r="AU40" s="14"/>
      <c r="AV40" s="12"/>
      <c r="AW40" s="13"/>
      <c r="AX40" s="13"/>
      <c r="AY40" s="13"/>
      <c r="AZ40" s="13"/>
      <c r="BA40" s="13"/>
      <c r="BB40" s="57"/>
      <c r="BC40" s="63">
        <f t="shared" si="2"/>
        <v>0</v>
      </c>
      <c r="BD40" s="60" t="e">
        <f>IF(100/'1. Ведомость текущ. усп-ти'!I$11*BC40&lt;33.3,2,IF(AND(100/'1. Ведомость текущ. усп-ти'!I$11*BC40&gt;=33.3,100/'1. Ведомость текущ. усп-ти'!I$11*BC40&lt;50),"2+",IF(AND(100/'1. Ведомость текущ. усп-ти'!I$11*BC40&gt;=50,100/'1. Ведомость текущ. усп-ти'!I$11*BC40&lt;60),3,IF(AND(100/'1. Ведомость текущ. усп-ти'!I$11*BC40&gt;=60,100/'1. Ведомость текущ. усп-ти'!I$11*BC40&lt;70),"3+",IF(AND(100/'1. Ведомость текущ. усп-ти'!I$11*BC40&gt;=70,100/'1. Ведомость текущ. усп-ти'!I$11*BC40&lt;85),4,IF(AND(100/'1. Ведомость текущ. усп-ти'!I$11*BC40&gt;=85,100/'1. Ведомость текущ. усп-ти'!I$11*BC40&lt;95),5,IF(AND(100/'1. Ведомость текущ. усп-ти'!I$11*BC40&gt;=95,100/'1. Ведомость текущ. усп-ти'!I$11*BC40&lt;=100),"5+","Ошибка")))))))</f>
        <v>#DIV/0!</v>
      </c>
      <c r="BF40" s="12"/>
      <c r="BG40" s="69"/>
      <c r="BH40" s="69"/>
      <c r="BI40" s="69"/>
      <c r="BJ40" s="69"/>
      <c r="BK40" s="69"/>
      <c r="BL40" s="69"/>
      <c r="BM40" s="70"/>
      <c r="BN40" s="68"/>
      <c r="BO40" s="69"/>
      <c r="BP40" s="69"/>
      <c r="BQ40" s="69"/>
      <c r="BR40" s="69"/>
      <c r="BS40" s="69"/>
      <c r="BT40" s="78"/>
      <c r="BU40" s="63">
        <f t="shared" si="3"/>
        <v>0</v>
      </c>
      <c r="BV40" s="60" t="e">
        <f>IF(100/'1. Ведомость текущ. усп-ти'!K$11*BU40&lt;33.3,2,IF(AND(100/'1. Ведомость текущ. усп-ти'!K$11*BU40&gt;=33.3,100/'1. Ведомость текущ. усп-ти'!K$11*BU40&lt;50),"2+",IF(AND(100/'1. Ведомость текущ. усп-ти'!K$11*BU40&gt;=50,100/'1. Ведомость текущ. усп-ти'!K$11*BU40&lt;60),3,IF(AND(100/'1. Ведомость текущ. усп-ти'!K$11*BU40&gt;=60,100/'1. Ведомость текущ. усп-ти'!K$11*BU40&lt;70),"3+",IF(AND(100/'1. Ведомость текущ. усп-ти'!K$11*BU40&gt;=70,100/'1. Ведомость текущ. усп-ти'!K$11*BU40&lt;85),4,IF(AND(100/'1. Ведомость текущ. усп-ти'!K$11*BU40&gt;=85,100/'1. Ведомость текущ. усп-ти'!K$11*BU40&lt;95),5,IF(AND(100/'1. Ведомость текущ. усп-ти'!K$11*BU40&gt;=95,100/'1. Ведомость текущ. усп-ти'!K$11*BU40&lt;=100),"5+","Ошибка")))))))</f>
        <v>#DIV/0!</v>
      </c>
      <c r="BX40" s="105">
        <f t="shared" si="4"/>
        <v>2</v>
      </c>
    </row>
    <row r="41" spans="2:76" ht="12.75">
      <c r="B41" s="11">
        <v>35</v>
      </c>
      <c r="C41" s="54">
        <f>IF('1. Ведомость текущ. усп-ти'!C56=0,"",'1. Ведомость текущ. усп-ти'!C56)</f>
      </c>
      <c r="D41" s="68" t="s">
        <v>65</v>
      </c>
      <c r="E41" s="69"/>
      <c r="F41" s="69"/>
      <c r="G41" s="69"/>
      <c r="H41" s="69"/>
      <c r="I41" s="69"/>
      <c r="J41" s="69"/>
      <c r="K41" s="70"/>
      <c r="L41" s="68"/>
      <c r="M41" s="69"/>
      <c r="N41" s="69"/>
      <c r="O41" s="69"/>
      <c r="P41" s="69"/>
      <c r="Q41" s="69"/>
      <c r="R41" s="78"/>
      <c r="S41" s="137">
        <f t="shared" si="0"/>
        <v>0</v>
      </c>
      <c r="T41" s="60" t="e">
        <f>IF(100/'1. Ведомость текущ. усп-ти'!E$11*S41&lt;33.3,2,IF(AND(100/'1. Ведомость текущ. усп-ти'!E$11*S41&gt;=33.3,100/'1. Ведомость текущ. усп-ти'!E$11*S41&lt;50),"2+",IF(AND(100/'1. Ведомость текущ. усп-ти'!E$11*S41&gt;=50,100/'1. Ведомость текущ. усп-ти'!E$11*S41&lt;60),3,IF(AND(100/'1. Ведомость текущ. усп-ти'!E$11*S41&gt;=60,100/'1. Ведомость текущ. усп-ти'!E$11*S41&lt;70),"3+",IF(AND(100/'1. Ведомость текущ. усп-ти'!E$11*S41&gt;=70,100/'1. Ведомость текущ. усп-ти'!E$11*S41&lt;85),4,IF(AND(100/'1. Ведомость текущ. усп-ти'!E$11*S41&gt;=85,100/'1. Ведомость текущ. усп-ти'!E$11*S41&lt;95),5,IF(AND(100/'1. Ведомость текущ. усп-ти'!E$11*S41&gt;=95,100/'1. Ведомость текущ. усп-ти'!E$11*S41&lt;=100),"5+","Ошибка")))))))</f>
        <v>#DIV/0!</v>
      </c>
      <c r="V41" s="12"/>
      <c r="W41" s="13"/>
      <c r="X41" s="13"/>
      <c r="Y41" s="13"/>
      <c r="Z41" s="13"/>
      <c r="AA41" s="13"/>
      <c r="AB41" s="13"/>
      <c r="AC41" s="14"/>
      <c r="AD41" s="12"/>
      <c r="AE41" s="13"/>
      <c r="AF41" s="13"/>
      <c r="AG41" s="13"/>
      <c r="AH41" s="13"/>
      <c r="AI41" s="13"/>
      <c r="AJ41" s="57"/>
      <c r="AK41" s="63">
        <f t="shared" si="1"/>
        <v>0</v>
      </c>
      <c r="AL41" s="60" t="e">
        <f>IF(100/'1. Ведомость текущ. усп-ти'!G$11*AK41&lt;33.3,2,IF(AND(100/'1. Ведомость текущ. усп-ти'!G$11*AK41&gt;=33.3,100/'1. Ведомость текущ. усп-ти'!G$11*AK41&lt;50),"2+",IF(AND(100/'1. Ведомость текущ. усп-ти'!G$11*AK41&gt;=50,100/'1. Ведомость текущ. усп-ти'!G$11*AK41&lt;60),3,IF(AND(100/'1. Ведомость текущ. усп-ти'!G$11*AK41&gt;=60,100/'1. Ведомость текущ. усп-ти'!G$11*AK41&lt;70),"3+",IF(AND(100/'1. Ведомость текущ. усп-ти'!G$11*AK41&gt;=70,100/'1. Ведомость текущ. усп-ти'!G$11*AK41&lt;85),4,IF(AND(100/'1. Ведомость текущ. усп-ти'!G$11*AK41&gt;=85,100/'1. Ведомость текущ. усп-ти'!G$11*AK41&lt;95),5,IF(AND(100/'1. Ведомость текущ. усп-ти'!G$11*AK41&gt;=95,100/'1. Ведомость текущ. усп-ти'!G$11*AK41&lt;=100),"5+","Ошибка")))))))</f>
        <v>#DIV/0!</v>
      </c>
      <c r="AN41" s="12"/>
      <c r="AO41" s="13"/>
      <c r="AP41" s="13"/>
      <c r="AQ41" s="13"/>
      <c r="AR41" s="13"/>
      <c r="AS41" s="13"/>
      <c r="AT41" s="13"/>
      <c r="AU41" s="14"/>
      <c r="AV41" s="12"/>
      <c r="AW41" s="13"/>
      <c r="AX41" s="13"/>
      <c r="AY41" s="13"/>
      <c r="AZ41" s="13"/>
      <c r="BA41" s="13"/>
      <c r="BB41" s="57"/>
      <c r="BC41" s="63">
        <f t="shared" si="2"/>
        <v>0</v>
      </c>
      <c r="BD41" s="60" t="e">
        <f>IF(100/'1. Ведомость текущ. усп-ти'!I$11*BC41&lt;33.3,2,IF(AND(100/'1. Ведомость текущ. усп-ти'!I$11*BC41&gt;=33.3,100/'1. Ведомость текущ. усп-ти'!I$11*BC41&lt;50),"2+",IF(AND(100/'1. Ведомость текущ. усп-ти'!I$11*BC41&gt;=50,100/'1. Ведомость текущ. усп-ти'!I$11*BC41&lt;60),3,IF(AND(100/'1. Ведомость текущ. усп-ти'!I$11*BC41&gt;=60,100/'1. Ведомость текущ. усп-ти'!I$11*BC41&lt;70),"3+",IF(AND(100/'1. Ведомость текущ. усп-ти'!I$11*BC41&gt;=70,100/'1. Ведомость текущ. усп-ти'!I$11*BC41&lt;85),4,IF(AND(100/'1. Ведомость текущ. усп-ти'!I$11*BC41&gt;=85,100/'1. Ведомость текущ. усп-ти'!I$11*BC41&lt;95),5,IF(AND(100/'1. Ведомость текущ. усп-ти'!I$11*BC41&gt;=95,100/'1. Ведомость текущ. усп-ти'!I$11*BC41&lt;=100),"5+","Ошибка")))))))</f>
        <v>#DIV/0!</v>
      </c>
      <c r="BF41" s="12"/>
      <c r="BG41" s="69"/>
      <c r="BH41" s="69"/>
      <c r="BI41" s="69"/>
      <c r="BJ41" s="69"/>
      <c r="BK41" s="69"/>
      <c r="BL41" s="69"/>
      <c r="BM41" s="70"/>
      <c r="BN41" s="68"/>
      <c r="BO41" s="69"/>
      <c r="BP41" s="69"/>
      <c r="BQ41" s="69"/>
      <c r="BR41" s="69"/>
      <c r="BS41" s="69"/>
      <c r="BT41" s="78"/>
      <c r="BU41" s="63">
        <f t="shared" si="3"/>
        <v>0</v>
      </c>
      <c r="BV41" s="60" t="e">
        <f>IF(100/'1. Ведомость текущ. усп-ти'!K$11*BU41&lt;33.3,2,IF(AND(100/'1. Ведомость текущ. усп-ти'!K$11*BU41&gt;=33.3,100/'1. Ведомость текущ. усп-ти'!K$11*BU41&lt;50),"2+",IF(AND(100/'1. Ведомость текущ. усп-ти'!K$11*BU41&gt;=50,100/'1. Ведомость текущ. усп-ти'!K$11*BU41&lt;60),3,IF(AND(100/'1. Ведомость текущ. усп-ти'!K$11*BU41&gt;=60,100/'1. Ведомость текущ. усп-ти'!K$11*BU41&lt;70),"3+",IF(AND(100/'1. Ведомость текущ. усп-ти'!K$11*BU41&gt;=70,100/'1. Ведомость текущ. усп-ти'!K$11*BU41&lt;85),4,IF(AND(100/'1. Ведомость текущ. усп-ти'!K$11*BU41&gt;=85,100/'1. Ведомость текущ. усп-ти'!K$11*BU41&lt;95),5,IF(AND(100/'1. Ведомость текущ. усп-ти'!K$11*BU41&gt;=95,100/'1. Ведомость текущ. усп-ти'!K$11*BU41&lt;=100),"5+","Ошибка")))))))</f>
        <v>#DIV/0!</v>
      </c>
      <c r="BX41" s="105">
        <f t="shared" si="4"/>
        <v>2</v>
      </c>
    </row>
    <row r="42" spans="2:76" ht="12.75">
      <c r="B42" s="11">
        <v>36</v>
      </c>
      <c r="C42" s="54">
        <f>IF('1. Ведомость текущ. усп-ти'!C57=0,"",'1. Ведомость текущ. усп-ти'!C57)</f>
      </c>
      <c r="D42" s="68" t="s">
        <v>65</v>
      </c>
      <c r="E42" s="69"/>
      <c r="F42" s="69"/>
      <c r="G42" s="69"/>
      <c r="H42" s="69"/>
      <c r="I42" s="69"/>
      <c r="J42" s="69"/>
      <c r="K42" s="70"/>
      <c r="L42" s="68"/>
      <c r="M42" s="69"/>
      <c r="N42" s="69"/>
      <c r="O42" s="69"/>
      <c r="P42" s="69"/>
      <c r="Q42" s="69"/>
      <c r="R42" s="78"/>
      <c r="S42" s="137">
        <f t="shared" si="0"/>
        <v>0</v>
      </c>
      <c r="T42" s="60" t="e">
        <f>IF(100/'1. Ведомость текущ. усп-ти'!E$11*S42&lt;33.3,2,IF(AND(100/'1. Ведомость текущ. усп-ти'!E$11*S42&gt;=33.3,100/'1. Ведомость текущ. усп-ти'!E$11*S42&lt;50),"2+",IF(AND(100/'1. Ведомость текущ. усп-ти'!E$11*S42&gt;=50,100/'1. Ведомость текущ. усп-ти'!E$11*S42&lt;60),3,IF(AND(100/'1. Ведомость текущ. усп-ти'!E$11*S42&gt;=60,100/'1. Ведомость текущ. усп-ти'!E$11*S42&lt;70),"3+",IF(AND(100/'1. Ведомость текущ. усп-ти'!E$11*S42&gt;=70,100/'1. Ведомость текущ. усп-ти'!E$11*S42&lt;85),4,IF(AND(100/'1. Ведомость текущ. усп-ти'!E$11*S42&gt;=85,100/'1. Ведомость текущ. усп-ти'!E$11*S42&lt;95),5,IF(AND(100/'1. Ведомость текущ. усп-ти'!E$11*S42&gt;=95,100/'1. Ведомость текущ. усп-ти'!E$11*S42&lt;=100),"5+","Ошибка")))))))</f>
        <v>#DIV/0!</v>
      </c>
      <c r="V42" s="12"/>
      <c r="W42" s="13"/>
      <c r="X42" s="13"/>
      <c r="Y42" s="13"/>
      <c r="Z42" s="13"/>
      <c r="AA42" s="13"/>
      <c r="AB42" s="13"/>
      <c r="AC42" s="14"/>
      <c r="AD42" s="12"/>
      <c r="AE42" s="13"/>
      <c r="AF42" s="13"/>
      <c r="AG42" s="13"/>
      <c r="AH42" s="13"/>
      <c r="AI42" s="13"/>
      <c r="AJ42" s="57"/>
      <c r="AK42" s="63">
        <f t="shared" si="1"/>
        <v>0</v>
      </c>
      <c r="AL42" s="60" t="e">
        <f>IF(100/'1. Ведомость текущ. усп-ти'!G$11*AK42&lt;33.3,2,IF(AND(100/'1. Ведомость текущ. усп-ти'!G$11*AK42&gt;=33.3,100/'1. Ведомость текущ. усп-ти'!G$11*AK42&lt;50),"2+",IF(AND(100/'1. Ведомость текущ. усп-ти'!G$11*AK42&gt;=50,100/'1. Ведомость текущ. усп-ти'!G$11*AK42&lt;60),3,IF(AND(100/'1. Ведомость текущ. усп-ти'!G$11*AK42&gt;=60,100/'1. Ведомость текущ. усп-ти'!G$11*AK42&lt;70),"3+",IF(AND(100/'1. Ведомость текущ. усп-ти'!G$11*AK42&gt;=70,100/'1. Ведомость текущ. усп-ти'!G$11*AK42&lt;85),4,IF(AND(100/'1. Ведомость текущ. усп-ти'!G$11*AK42&gt;=85,100/'1. Ведомость текущ. усп-ти'!G$11*AK42&lt;95),5,IF(AND(100/'1. Ведомость текущ. усп-ти'!G$11*AK42&gt;=95,100/'1. Ведомость текущ. усп-ти'!G$11*AK42&lt;=100),"5+","Ошибка")))))))</f>
        <v>#DIV/0!</v>
      </c>
      <c r="AN42" s="12"/>
      <c r="AO42" s="13"/>
      <c r="AP42" s="13"/>
      <c r="AQ42" s="13"/>
      <c r="AR42" s="13"/>
      <c r="AS42" s="13"/>
      <c r="AT42" s="13"/>
      <c r="AU42" s="14"/>
      <c r="AV42" s="12"/>
      <c r="AW42" s="13"/>
      <c r="AX42" s="13"/>
      <c r="AY42" s="13"/>
      <c r="AZ42" s="13"/>
      <c r="BA42" s="13"/>
      <c r="BB42" s="57"/>
      <c r="BC42" s="63">
        <f t="shared" si="2"/>
        <v>0</v>
      </c>
      <c r="BD42" s="60" t="e">
        <f>IF(100/'1. Ведомость текущ. усп-ти'!I$11*BC42&lt;33.3,2,IF(AND(100/'1. Ведомость текущ. усп-ти'!I$11*BC42&gt;=33.3,100/'1. Ведомость текущ. усп-ти'!I$11*BC42&lt;50),"2+",IF(AND(100/'1. Ведомость текущ. усп-ти'!I$11*BC42&gt;=50,100/'1. Ведомость текущ. усп-ти'!I$11*BC42&lt;60),3,IF(AND(100/'1. Ведомость текущ. усп-ти'!I$11*BC42&gt;=60,100/'1. Ведомость текущ. усп-ти'!I$11*BC42&lt;70),"3+",IF(AND(100/'1. Ведомость текущ. усп-ти'!I$11*BC42&gt;=70,100/'1. Ведомость текущ. усп-ти'!I$11*BC42&lt;85),4,IF(AND(100/'1. Ведомость текущ. усп-ти'!I$11*BC42&gt;=85,100/'1. Ведомость текущ. усп-ти'!I$11*BC42&lt;95),5,IF(AND(100/'1. Ведомость текущ. усп-ти'!I$11*BC42&gt;=95,100/'1. Ведомость текущ. усп-ти'!I$11*BC42&lt;=100),"5+","Ошибка")))))))</f>
        <v>#DIV/0!</v>
      </c>
      <c r="BF42" s="12"/>
      <c r="BG42" s="69"/>
      <c r="BH42" s="69"/>
      <c r="BI42" s="69"/>
      <c r="BJ42" s="69"/>
      <c r="BK42" s="69"/>
      <c r="BL42" s="69"/>
      <c r="BM42" s="70"/>
      <c r="BN42" s="68"/>
      <c r="BO42" s="69"/>
      <c r="BP42" s="69"/>
      <c r="BQ42" s="69"/>
      <c r="BR42" s="69"/>
      <c r="BS42" s="69"/>
      <c r="BT42" s="78"/>
      <c r="BU42" s="63">
        <f t="shared" si="3"/>
        <v>0</v>
      </c>
      <c r="BV42" s="60" t="e">
        <f>IF(100/'1. Ведомость текущ. усп-ти'!K$11*BU42&lt;33.3,2,IF(AND(100/'1. Ведомость текущ. усп-ти'!K$11*BU42&gt;=33.3,100/'1. Ведомость текущ. усп-ти'!K$11*BU42&lt;50),"2+",IF(AND(100/'1. Ведомость текущ. усп-ти'!K$11*BU42&gt;=50,100/'1. Ведомость текущ. усп-ти'!K$11*BU42&lt;60),3,IF(AND(100/'1. Ведомость текущ. усп-ти'!K$11*BU42&gt;=60,100/'1. Ведомость текущ. усп-ти'!K$11*BU42&lt;70),"3+",IF(AND(100/'1. Ведомость текущ. усп-ти'!K$11*BU42&gt;=70,100/'1. Ведомость текущ. усп-ти'!K$11*BU42&lt;85),4,IF(AND(100/'1. Ведомость текущ. усп-ти'!K$11*BU42&gt;=85,100/'1. Ведомость текущ. усп-ти'!K$11*BU42&lt;95),5,IF(AND(100/'1. Ведомость текущ. усп-ти'!K$11*BU42&gt;=95,100/'1. Ведомость текущ. усп-ти'!K$11*BU42&lt;=100),"5+","Ошибка")))))))</f>
        <v>#DIV/0!</v>
      </c>
      <c r="BX42" s="105">
        <f t="shared" si="4"/>
        <v>2</v>
      </c>
    </row>
    <row r="43" spans="2:76" ht="12.75">
      <c r="B43" s="11">
        <v>37</v>
      </c>
      <c r="C43" s="54">
        <f>IF('1. Ведомость текущ. усп-ти'!C58=0,"",'1. Ведомость текущ. усп-ти'!C58)</f>
      </c>
      <c r="D43" s="68" t="s">
        <v>65</v>
      </c>
      <c r="E43" s="69"/>
      <c r="F43" s="69"/>
      <c r="G43" s="69"/>
      <c r="H43" s="69"/>
      <c r="I43" s="69"/>
      <c r="J43" s="69"/>
      <c r="K43" s="70"/>
      <c r="L43" s="68"/>
      <c r="M43" s="69"/>
      <c r="N43" s="69"/>
      <c r="O43" s="69"/>
      <c r="P43" s="69"/>
      <c r="Q43" s="69"/>
      <c r="R43" s="78"/>
      <c r="S43" s="137">
        <f t="shared" si="0"/>
        <v>0</v>
      </c>
      <c r="T43" s="60" t="e">
        <f>IF(100/'1. Ведомость текущ. усп-ти'!E$11*S43&lt;33.3,2,IF(AND(100/'1. Ведомость текущ. усп-ти'!E$11*S43&gt;=33.3,100/'1. Ведомость текущ. усп-ти'!E$11*S43&lt;50),"2+",IF(AND(100/'1. Ведомость текущ. усп-ти'!E$11*S43&gt;=50,100/'1. Ведомость текущ. усп-ти'!E$11*S43&lt;60),3,IF(AND(100/'1. Ведомость текущ. усп-ти'!E$11*S43&gt;=60,100/'1. Ведомость текущ. усп-ти'!E$11*S43&lt;70),"3+",IF(AND(100/'1. Ведомость текущ. усп-ти'!E$11*S43&gt;=70,100/'1. Ведомость текущ. усп-ти'!E$11*S43&lt;85),4,IF(AND(100/'1. Ведомость текущ. усп-ти'!E$11*S43&gt;=85,100/'1. Ведомость текущ. усп-ти'!E$11*S43&lt;95),5,IF(AND(100/'1. Ведомость текущ. усп-ти'!E$11*S43&gt;=95,100/'1. Ведомость текущ. усп-ти'!E$11*S43&lt;=100),"5+","Ошибка")))))))</f>
        <v>#DIV/0!</v>
      </c>
      <c r="V43" s="12"/>
      <c r="W43" s="13"/>
      <c r="X43" s="13"/>
      <c r="Y43" s="13"/>
      <c r="Z43" s="13"/>
      <c r="AA43" s="13"/>
      <c r="AB43" s="13"/>
      <c r="AC43" s="14"/>
      <c r="AD43" s="12"/>
      <c r="AE43" s="13"/>
      <c r="AF43" s="13"/>
      <c r="AG43" s="13"/>
      <c r="AH43" s="13"/>
      <c r="AI43" s="13"/>
      <c r="AJ43" s="57"/>
      <c r="AK43" s="63">
        <f t="shared" si="1"/>
        <v>0</v>
      </c>
      <c r="AL43" s="60" t="e">
        <f>IF(100/'1. Ведомость текущ. усп-ти'!G$11*AK43&lt;33.3,2,IF(AND(100/'1. Ведомость текущ. усп-ти'!G$11*AK43&gt;=33.3,100/'1. Ведомость текущ. усп-ти'!G$11*AK43&lt;50),"2+",IF(AND(100/'1. Ведомость текущ. усп-ти'!G$11*AK43&gt;=50,100/'1. Ведомость текущ. усп-ти'!G$11*AK43&lt;60),3,IF(AND(100/'1. Ведомость текущ. усп-ти'!G$11*AK43&gt;=60,100/'1. Ведомость текущ. усп-ти'!G$11*AK43&lt;70),"3+",IF(AND(100/'1. Ведомость текущ. усп-ти'!G$11*AK43&gt;=70,100/'1. Ведомость текущ. усп-ти'!G$11*AK43&lt;85),4,IF(AND(100/'1. Ведомость текущ. усп-ти'!G$11*AK43&gt;=85,100/'1. Ведомость текущ. усп-ти'!G$11*AK43&lt;95),5,IF(AND(100/'1. Ведомость текущ. усп-ти'!G$11*AK43&gt;=95,100/'1. Ведомость текущ. усп-ти'!G$11*AK43&lt;=100),"5+","Ошибка")))))))</f>
        <v>#DIV/0!</v>
      </c>
      <c r="AN43" s="12"/>
      <c r="AO43" s="13"/>
      <c r="AP43" s="13"/>
      <c r="AQ43" s="13"/>
      <c r="AR43" s="13"/>
      <c r="AS43" s="13"/>
      <c r="AT43" s="13"/>
      <c r="AU43" s="14"/>
      <c r="AV43" s="12"/>
      <c r="AW43" s="13"/>
      <c r="AX43" s="13"/>
      <c r="AY43" s="13"/>
      <c r="AZ43" s="13"/>
      <c r="BA43" s="13"/>
      <c r="BB43" s="57"/>
      <c r="BC43" s="63">
        <f t="shared" si="2"/>
        <v>0</v>
      </c>
      <c r="BD43" s="60" t="e">
        <f>IF(100/'1. Ведомость текущ. усп-ти'!I$11*BC43&lt;33.3,2,IF(AND(100/'1. Ведомость текущ. усп-ти'!I$11*BC43&gt;=33.3,100/'1. Ведомость текущ. усп-ти'!I$11*BC43&lt;50),"2+",IF(AND(100/'1. Ведомость текущ. усп-ти'!I$11*BC43&gt;=50,100/'1. Ведомость текущ. усп-ти'!I$11*BC43&lt;60),3,IF(AND(100/'1. Ведомость текущ. усп-ти'!I$11*BC43&gt;=60,100/'1. Ведомость текущ. усп-ти'!I$11*BC43&lt;70),"3+",IF(AND(100/'1. Ведомость текущ. усп-ти'!I$11*BC43&gt;=70,100/'1. Ведомость текущ. усп-ти'!I$11*BC43&lt;85),4,IF(AND(100/'1. Ведомость текущ. усп-ти'!I$11*BC43&gt;=85,100/'1. Ведомость текущ. усп-ти'!I$11*BC43&lt;95),5,IF(AND(100/'1. Ведомость текущ. усп-ти'!I$11*BC43&gt;=95,100/'1. Ведомость текущ. усп-ти'!I$11*BC43&lt;=100),"5+","Ошибка")))))))</f>
        <v>#DIV/0!</v>
      </c>
      <c r="BF43" s="12"/>
      <c r="BG43" s="69"/>
      <c r="BH43" s="69"/>
      <c r="BI43" s="69"/>
      <c r="BJ43" s="69"/>
      <c r="BK43" s="69"/>
      <c r="BL43" s="69"/>
      <c r="BM43" s="70"/>
      <c r="BN43" s="68"/>
      <c r="BO43" s="69"/>
      <c r="BP43" s="69"/>
      <c r="BQ43" s="69"/>
      <c r="BR43" s="69"/>
      <c r="BS43" s="69"/>
      <c r="BT43" s="78"/>
      <c r="BU43" s="63">
        <f t="shared" si="3"/>
        <v>0</v>
      </c>
      <c r="BV43" s="60" t="e">
        <f>IF(100/'1. Ведомость текущ. усп-ти'!K$11*BU43&lt;33.3,2,IF(AND(100/'1. Ведомость текущ. усп-ти'!K$11*BU43&gt;=33.3,100/'1. Ведомость текущ. усп-ти'!K$11*BU43&lt;50),"2+",IF(AND(100/'1. Ведомость текущ. усп-ти'!K$11*BU43&gt;=50,100/'1. Ведомость текущ. усп-ти'!K$11*BU43&lt;60),3,IF(AND(100/'1. Ведомость текущ. усп-ти'!K$11*BU43&gt;=60,100/'1. Ведомость текущ. усп-ти'!K$11*BU43&lt;70),"3+",IF(AND(100/'1. Ведомость текущ. усп-ти'!K$11*BU43&gt;=70,100/'1. Ведомость текущ. усп-ти'!K$11*BU43&lt;85),4,IF(AND(100/'1. Ведомость текущ. усп-ти'!K$11*BU43&gt;=85,100/'1. Ведомость текущ. усп-ти'!K$11*BU43&lt;95),5,IF(AND(100/'1. Ведомость текущ. усп-ти'!K$11*BU43&gt;=95,100/'1. Ведомость текущ. усп-ти'!K$11*BU43&lt;=100),"5+","Ошибка")))))))</f>
        <v>#DIV/0!</v>
      </c>
      <c r="BX43" s="105">
        <f t="shared" si="4"/>
        <v>2</v>
      </c>
    </row>
    <row r="44" spans="2:76" ht="12.75">
      <c r="B44" s="11">
        <v>38</v>
      </c>
      <c r="C44" s="54">
        <f>IF('1. Ведомость текущ. усп-ти'!C59=0,"",'1. Ведомость текущ. усп-ти'!C59)</f>
      </c>
      <c r="D44" s="68" t="s">
        <v>65</v>
      </c>
      <c r="E44" s="69"/>
      <c r="F44" s="69"/>
      <c r="G44" s="69"/>
      <c r="H44" s="69"/>
      <c r="I44" s="69"/>
      <c r="J44" s="69"/>
      <c r="K44" s="70"/>
      <c r="L44" s="68"/>
      <c r="M44" s="69"/>
      <c r="N44" s="69"/>
      <c r="O44" s="69"/>
      <c r="P44" s="69"/>
      <c r="Q44" s="69"/>
      <c r="R44" s="78"/>
      <c r="S44" s="137">
        <f t="shared" si="0"/>
        <v>0</v>
      </c>
      <c r="T44" s="60" t="e">
        <f>IF(100/'1. Ведомость текущ. усп-ти'!E$11*S44&lt;33.3,2,IF(AND(100/'1. Ведомость текущ. усп-ти'!E$11*S44&gt;=33.3,100/'1. Ведомость текущ. усп-ти'!E$11*S44&lt;50),"2+",IF(AND(100/'1. Ведомость текущ. усп-ти'!E$11*S44&gt;=50,100/'1. Ведомость текущ. усп-ти'!E$11*S44&lt;60),3,IF(AND(100/'1. Ведомость текущ. усп-ти'!E$11*S44&gt;=60,100/'1. Ведомость текущ. усп-ти'!E$11*S44&lt;70),"3+",IF(AND(100/'1. Ведомость текущ. усп-ти'!E$11*S44&gt;=70,100/'1. Ведомость текущ. усп-ти'!E$11*S44&lt;85),4,IF(AND(100/'1. Ведомость текущ. усп-ти'!E$11*S44&gt;=85,100/'1. Ведомость текущ. усп-ти'!E$11*S44&lt;95),5,IF(AND(100/'1. Ведомость текущ. усп-ти'!E$11*S44&gt;=95,100/'1. Ведомость текущ. усп-ти'!E$11*S44&lt;=100),"5+","Ошибка")))))))</f>
        <v>#DIV/0!</v>
      </c>
      <c r="V44" s="12"/>
      <c r="W44" s="13"/>
      <c r="X44" s="13"/>
      <c r="Y44" s="13"/>
      <c r="Z44" s="13"/>
      <c r="AA44" s="13"/>
      <c r="AB44" s="13"/>
      <c r="AC44" s="14"/>
      <c r="AD44" s="12"/>
      <c r="AE44" s="13"/>
      <c r="AF44" s="13"/>
      <c r="AG44" s="13"/>
      <c r="AH44" s="13"/>
      <c r="AI44" s="13"/>
      <c r="AJ44" s="57"/>
      <c r="AK44" s="63">
        <f t="shared" si="1"/>
        <v>0</v>
      </c>
      <c r="AL44" s="60" t="e">
        <f>IF(100/'1. Ведомость текущ. усп-ти'!G$11*AK44&lt;33.3,2,IF(AND(100/'1. Ведомость текущ. усп-ти'!G$11*AK44&gt;=33.3,100/'1. Ведомость текущ. усп-ти'!G$11*AK44&lt;50),"2+",IF(AND(100/'1. Ведомость текущ. усп-ти'!G$11*AK44&gt;=50,100/'1. Ведомость текущ. усп-ти'!G$11*AK44&lt;60),3,IF(AND(100/'1. Ведомость текущ. усп-ти'!G$11*AK44&gt;=60,100/'1. Ведомость текущ. усп-ти'!G$11*AK44&lt;70),"3+",IF(AND(100/'1. Ведомость текущ. усп-ти'!G$11*AK44&gt;=70,100/'1. Ведомость текущ. усп-ти'!G$11*AK44&lt;85),4,IF(AND(100/'1. Ведомость текущ. усп-ти'!G$11*AK44&gt;=85,100/'1. Ведомость текущ. усп-ти'!G$11*AK44&lt;95),5,IF(AND(100/'1. Ведомость текущ. усп-ти'!G$11*AK44&gt;=95,100/'1. Ведомость текущ. усп-ти'!G$11*AK44&lt;=100),"5+","Ошибка")))))))</f>
        <v>#DIV/0!</v>
      </c>
      <c r="AN44" s="12"/>
      <c r="AO44" s="13"/>
      <c r="AP44" s="13"/>
      <c r="AQ44" s="13"/>
      <c r="AR44" s="13"/>
      <c r="AS44" s="13"/>
      <c r="AT44" s="13"/>
      <c r="AU44" s="14"/>
      <c r="AV44" s="12"/>
      <c r="AW44" s="13"/>
      <c r="AX44" s="13"/>
      <c r="AY44" s="13"/>
      <c r="AZ44" s="13"/>
      <c r="BA44" s="13"/>
      <c r="BB44" s="57"/>
      <c r="BC44" s="63">
        <f t="shared" si="2"/>
        <v>0</v>
      </c>
      <c r="BD44" s="60" t="e">
        <f>IF(100/'1. Ведомость текущ. усп-ти'!I$11*BC44&lt;33.3,2,IF(AND(100/'1. Ведомость текущ. усп-ти'!I$11*BC44&gt;=33.3,100/'1. Ведомость текущ. усп-ти'!I$11*BC44&lt;50),"2+",IF(AND(100/'1. Ведомость текущ. усп-ти'!I$11*BC44&gt;=50,100/'1. Ведомость текущ. усп-ти'!I$11*BC44&lt;60),3,IF(AND(100/'1. Ведомость текущ. усп-ти'!I$11*BC44&gt;=60,100/'1. Ведомость текущ. усп-ти'!I$11*BC44&lt;70),"3+",IF(AND(100/'1. Ведомость текущ. усп-ти'!I$11*BC44&gt;=70,100/'1. Ведомость текущ. усп-ти'!I$11*BC44&lt;85),4,IF(AND(100/'1. Ведомость текущ. усп-ти'!I$11*BC44&gt;=85,100/'1. Ведомость текущ. усп-ти'!I$11*BC44&lt;95),5,IF(AND(100/'1. Ведомость текущ. усп-ти'!I$11*BC44&gt;=95,100/'1. Ведомость текущ. усп-ти'!I$11*BC44&lt;=100),"5+","Ошибка")))))))</f>
        <v>#DIV/0!</v>
      </c>
      <c r="BF44" s="12"/>
      <c r="BG44" s="69"/>
      <c r="BH44" s="69"/>
      <c r="BI44" s="69"/>
      <c r="BJ44" s="69"/>
      <c r="BK44" s="69"/>
      <c r="BL44" s="69"/>
      <c r="BM44" s="70"/>
      <c r="BN44" s="68"/>
      <c r="BO44" s="69"/>
      <c r="BP44" s="69"/>
      <c r="BQ44" s="69"/>
      <c r="BR44" s="69"/>
      <c r="BS44" s="69"/>
      <c r="BT44" s="78"/>
      <c r="BU44" s="63">
        <f t="shared" si="3"/>
        <v>0</v>
      </c>
      <c r="BV44" s="60" t="e">
        <f>IF(100/'1. Ведомость текущ. усп-ти'!K$11*BU44&lt;33.3,2,IF(AND(100/'1. Ведомость текущ. усп-ти'!K$11*BU44&gt;=33.3,100/'1. Ведомость текущ. усп-ти'!K$11*BU44&lt;50),"2+",IF(AND(100/'1. Ведомость текущ. усп-ти'!K$11*BU44&gt;=50,100/'1. Ведомость текущ. усп-ти'!K$11*BU44&lt;60),3,IF(AND(100/'1. Ведомость текущ. усп-ти'!K$11*BU44&gt;=60,100/'1. Ведомость текущ. усп-ти'!K$11*BU44&lt;70),"3+",IF(AND(100/'1. Ведомость текущ. усп-ти'!K$11*BU44&gt;=70,100/'1. Ведомость текущ. усп-ти'!K$11*BU44&lt;85),4,IF(AND(100/'1. Ведомость текущ. усп-ти'!K$11*BU44&gt;=85,100/'1. Ведомость текущ. усп-ти'!K$11*BU44&lt;95),5,IF(AND(100/'1. Ведомость текущ. усп-ти'!K$11*BU44&gt;=95,100/'1. Ведомость текущ. усп-ти'!K$11*BU44&lt;=100),"5+","Ошибка")))))))</f>
        <v>#DIV/0!</v>
      </c>
      <c r="BX44" s="105">
        <f t="shared" si="4"/>
        <v>2</v>
      </c>
    </row>
    <row r="45" spans="2:76" ht="13.5" thickBot="1">
      <c r="B45" s="15">
        <v>39</v>
      </c>
      <c r="C45" s="55">
        <f>IF('1. Ведомость текущ. усп-ти'!C60=0,"",'1. Ведомость текущ. усп-ти'!C60)</f>
      </c>
      <c r="D45" s="71" t="s">
        <v>65</v>
      </c>
      <c r="E45" s="72"/>
      <c r="F45" s="72"/>
      <c r="G45" s="72"/>
      <c r="H45" s="72"/>
      <c r="I45" s="72"/>
      <c r="J45" s="72"/>
      <c r="K45" s="73"/>
      <c r="L45" s="71"/>
      <c r="M45" s="72"/>
      <c r="N45" s="72"/>
      <c r="O45" s="72"/>
      <c r="P45" s="72"/>
      <c r="Q45" s="72"/>
      <c r="R45" s="79"/>
      <c r="S45" s="138">
        <f t="shared" si="0"/>
        <v>0</v>
      </c>
      <c r="T45" s="61" t="e">
        <f>IF(100/'1. Ведомость текущ. усп-ти'!E$11*S45&lt;33.3,2,IF(AND(100/'1. Ведомость текущ. усп-ти'!E$11*S45&gt;=33.3,100/'1. Ведомость текущ. усп-ти'!E$11*S45&lt;50),"2+",IF(AND(100/'1. Ведомость текущ. усп-ти'!E$11*S45&gt;=50,100/'1. Ведомость текущ. усп-ти'!E$11*S45&lt;60),3,IF(AND(100/'1. Ведомость текущ. усп-ти'!E$11*S45&gt;=60,100/'1. Ведомость текущ. усп-ти'!E$11*S45&lt;70),"3+",IF(AND(100/'1. Ведомость текущ. усп-ти'!E$11*S45&gt;=70,100/'1. Ведомость текущ. усп-ти'!E$11*S45&lt;85),4,IF(AND(100/'1. Ведомость текущ. усп-ти'!E$11*S45&gt;=85,100/'1. Ведомость текущ. усп-ти'!E$11*S45&lt;95),5,IF(AND(100/'1. Ведомость текущ. усп-ти'!E$11*S45&gt;=95,100/'1. Ведомость текущ. усп-ти'!E$11*S45&lt;=100),"5+","Ошибка")))))))</f>
        <v>#DIV/0!</v>
      </c>
      <c r="V45" s="16"/>
      <c r="W45" s="17"/>
      <c r="X45" s="17"/>
      <c r="Y45" s="17"/>
      <c r="Z45" s="17"/>
      <c r="AA45" s="17"/>
      <c r="AB45" s="17"/>
      <c r="AC45" s="18"/>
      <c r="AD45" s="16"/>
      <c r="AE45" s="17"/>
      <c r="AF45" s="17"/>
      <c r="AG45" s="17"/>
      <c r="AH45" s="17"/>
      <c r="AI45" s="17"/>
      <c r="AJ45" s="58"/>
      <c r="AK45" s="64">
        <f t="shared" si="1"/>
        <v>0</v>
      </c>
      <c r="AL45" s="61" t="e">
        <f>IF(100/'1. Ведомость текущ. усп-ти'!G$11*AK45&lt;33.3,2,IF(AND(100/'1. Ведомость текущ. усп-ти'!G$11*AK45&gt;=33.3,100/'1. Ведомость текущ. усп-ти'!G$11*AK45&lt;50),"2+",IF(AND(100/'1. Ведомость текущ. усп-ти'!G$11*AK45&gt;=50,100/'1. Ведомость текущ. усп-ти'!G$11*AK45&lt;60),3,IF(AND(100/'1. Ведомость текущ. усп-ти'!G$11*AK45&gt;=60,100/'1. Ведомость текущ. усп-ти'!G$11*AK45&lt;70),"3+",IF(AND(100/'1. Ведомость текущ. усп-ти'!G$11*AK45&gt;=70,100/'1. Ведомость текущ. усп-ти'!G$11*AK45&lt;85),4,IF(AND(100/'1. Ведомость текущ. усп-ти'!G$11*AK45&gt;=85,100/'1. Ведомость текущ. усп-ти'!G$11*AK45&lt;95),5,IF(AND(100/'1. Ведомость текущ. усп-ти'!G$11*AK45&gt;=95,100/'1. Ведомость текущ. усп-ти'!G$11*AK45&lt;=100),"5+","Ошибка")))))))</f>
        <v>#DIV/0!</v>
      </c>
      <c r="AN45" s="16"/>
      <c r="AO45" s="17"/>
      <c r="AP45" s="17"/>
      <c r="AQ45" s="17"/>
      <c r="AR45" s="17"/>
      <c r="AS45" s="17"/>
      <c r="AT45" s="17"/>
      <c r="AU45" s="18"/>
      <c r="AV45" s="16"/>
      <c r="AW45" s="17"/>
      <c r="AX45" s="17"/>
      <c r="AY45" s="17"/>
      <c r="AZ45" s="17"/>
      <c r="BA45" s="17"/>
      <c r="BB45" s="58"/>
      <c r="BC45" s="64">
        <f t="shared" si="2"/>
        <v>0</v>
      </c>
      <c r="BD45" s="61" t="e">
        <f>IF(100/'1. Ведомость текущ. усп-ти'!I$11*BC45&lt;33.3,2,IF(AND(100/'1. Ведомость текущ. усп-ти'!I$11*BC45&gt;=33.3,100/'1. Ведомость текущ. усп-ти'!I$11*BC45&lt;50),"2+",IF(AND(100/'1. Ведомость текущ. усп-ти'!I$11*BC45&gt;=50,100/'1. Ведомость текущ. усп-ти'!I$11*BC45&lt;60),3,IF(AND(100/'1. Ведомость текущ. усп-ти'!I$11*BC45&gt;=60,100/'1. Ведомость текущ. усп-ти'!I$11*BC45&lt;70),"3+",IF(AND(100/'1. Ведомость текущ. усп-ти'!I$11*BC45&gt;=70,100/'1. Ведомость текущ. усп-ти'!I$11*BC45&lt;85),4,IF(AND(100/'1. Ведомость текущ. усп-ти'!I$11*BC45&gt;=85,100/'1. Ведомость текущ. усп-ти'!I$11*BC45&lt;95),5,IF(AND(100/'1. Ведомость текущ. усп-ти'!I$11*BC45&gt;=95,100/'1. Ведомость текущ. усп-ти'!I$11*BC45&lt;=100),"5+","Ошибка")))))))</f>
        <v>#DIV/0!</v>
      </c>
      <c r="BF45" s="16"/>
      <c r="BG45" s="72"/>
      <c r="BH45" s="72"/>
      <c r="BI45" s="72"/>
      <c r="BJ45" s="72"/>
      <c r="BK45" s="72"/>
      <c r="BL45" s="72"/>
      <c r="BM45" s="73"/>
      <c r="BN45" s="71"/>
      <c r="BO45" s="72"/>
      <c r="BP45" s="72"/>
      <c r="BQ45" s="72"/>
      <c r="BR45" s="72"/>
      <c r="BS45" s="72"/>
      <c r="BT45" s="79"/>
      <c r="BU45" s="64">
        <f t="shared" si="3"/>
        <v>0</v>
      </c>
      <c r="BV45" s="61" t="e">
        <f>IF(100/'1. Ведомость текущ. усп-ти'!K$11*BU45&lt;33.3,2,IF(AND(100/'1. Ведомость текущ. усп-ти'!K$11*BU45&gt;=33.3,100/'1. Ведомость текущ. усп-ти'!K$11*BU45&lt;50),"2+",IF(AND(100/'1. Ведомость текущ. усп-ти'!K$11*BU45&gt;=50,100/'1. Ведомость текущ. усп-ти'!K$11*BU45&lt;60),3,IF(AND(100/'1. Ведомость текущ. усп-ти'!K$11*BU45&gt;=60,100/'1. Ведомость текущ. усп-ти'!K$11*BU45&lt;70),"3+",IF(AND(100/'1. Ведомость текущ. усп-ти'!K$11*BU45&gt;=70,100/'1. Ведомость текущ. усп-ти'!K$11*BU45&lt;85),4,IF(AND(100/'1. Ведомость текущ. усп-ти'!K$11*BU45&gt;=85,100/'1. Ведомость текущ. усп-ти'!K$11*BU45&lt;95),5,IF(AND(100/'1. Ведомость текущ. усп-ти'!K$11*BU45&gt;=95,100/'1. Ведомость текущ. усп-ти'!K$11*BU45&lt;=100),"5+","Ошибка")))))))</f>
        <v>#DIV/0!</v>
      </c>
      <c r="BX45" s="106">
        <f t="shared" si="4"/>
        <v>2</v>
      </c>
    </row>
  </sheetData>
  <sheetProtection password="C6BF" sheet="1" objects="1" scenarios="1"/>
  <mergeCells count="32">
    <mergeCell ref="D1:M2"/>
    <mergeCell ref="AX2:BC2"/>
    <mergeCell ref="BF1:BO2"/>
    <mergeCell ref="BP2:BU2"/>
    <mergeCell ref="N2:S2"/>
    <mergeCell ref="V1:AE2"/>
    <mergeCell ref="AF2:AK2"/>
    <mergeCell ref="AN1:AW2"/>
    <mergeCell ref="BX3:BX6"/>
    <mergeCell ref="BF3:BT3"/>
    <mergeCell ref="BU3:BU5"/>
    <mergeCell ref="BV3:BV5"/>
    <mergeCell ref="BF4:BM4"/>
    <mergeCell ref="BN4:BT4"/>
    <mergeCell ref="BC3:BC5"/>
    <mergeCell ref="BD3:BD5"/>
    <mergeCell ref="AN4:AU4"/>
    <mergeCell ref="AV4:BB4"/>
    <mergeCell ref="AL3:AL5"/>
    <mergeCell ref="V4:AC4"/>
    <mergeCell ref="AD4:AJ4"/>
    <mergeCell ref="AN3:BB3"/>
    <mergeCell ref="D4:K4"/>
    <mergeCell ref="L4:R4"/>
    <mergeCell ref="B6:C6"/>
    <mergeCell ref="AK3:AK5"/>
    <mergeCell ref="V3:AJ3"/>
    <mergeCell ref="D3:R3"/>
    <mergeCell ref="S3:S5"/>
    <mergeCell ref="T3:T5"/>
    <mergeCell ref="B3:B5"/>
    <mergeCell ref="C3:C5"/>
  </mergeCells>
  <dataValidations count="7">
    <dataValidation type="decimal" allowBlank="1" showInputMessage="1" showErrorMessage="1" errorTitle="Ошибка" error="Превышен лимит отработок" sqref="V7:V45 AN7:AN45 BF7:BF45">
      <formula1>0</formula1>
      <formula2>U$2-S7</formula2>
    </dataValidation>
    <dataValidation type="decimal" allowBlank="1" showInputMessage="1" showErrorMessage="1" errorTitle="Ошибка" error="Введите значение от 0,0 до 5,0" sqref="X7:AJ45 F7:R45 U7:U45 AM7:AM45 BE7:BE45 AP7:BB45 BH7:BT45">
      <formula1>0</formula1>
      <formula2>5</formula2>
    </dataValidation>
    <dataValidation allowBlank="1" showInputMessage="1" showErrorMessage="1" errorTitle="Ошибка" error="Введите значение от 0,0 до 5,0." sqref="D6:BV6"/>
    <dataValidation allowBlank="1" showInputMessage="1" showErrorMessage="1" errorTitle="Ошибка" error="Введите значение от 0,0 до 5,0" sqref="D7:D45"/>
    <dataValidation type="decimal" allowBlank="1" showInputMessage="1" showErrorMessage="1" errorTitle="Ошибка" error="Количество посещенных занятий не должно превышать общее количество занятий" sqref="E7:E45 BG7:BG45">
      <formula1>0</formula1>
      <formula2>T$2</formula2>
    </dataValidation>
    <dataValidation type="decimal" allowBlank="1" showInputMessage="1" showErrorMessage="1" errorTitle="Ошибка" error="Количество посещенных занятий не должно превышать общее количество занятий" sqref="W7:W45">
      <formula1>0</formula1>
      <formula2>AL$2</formula2>
    </dataValidation>
    <dataValidation type="decimal" allowBlank="1" showInputMessage="1" showErrorMessage="1" errorTitle="Ошибка" error="Количество посещенных занятий не должно превышать общее количество занятий" sqref="AO7:AO45">
      <formula1>0</formula1>
      <formula2>BD$2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G74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6.125" style="34" customWidth="1"/>
    <col min="2" max="2" width="3.625" style="34" customWidth="1"/>
    <col min="3" max="3" width="32.875" style="34" customWidth="1"/>
    <col min="4" max="4" width="12.75390625" style="34" customWidth="1"/>
    <col min="5" max="5" width="14.25390625" style="34" customWidth="1"/>
    <col min="6" max="7" width="10.125" style="34" customWidth="1"/>
    <col min="8" max="8" width="9.00390625" style="34" customWidth="1"/>
    <col min="9" max="9" width="8.125" style="34" customWidth="1"/>
    <col min="10" max="10" width="9.125" style="34" customWidth="1"/>
    <col min="11" max="11" width="3.125" style="40" customWidth="1"/>
    <col min="12" max="31" width="9.125" style="40" hidden="1" customWidth="1"/>
    <col min="32" max="32" width="44.375" style="40" customWidth="1"/>
    <col min="33" max="33" width="0" style="34" hidden="1" customWidth="1"/>
    <col min="34" max="16384" width="9.125" style="34" customWidth="1"/>
  </cols>
  <sheetData>
    <row r="1" spans="2:11" ht="15.75">
      <c r="B1" s="234" t="s">
        <v>6</v>
      </c>
      <c r="C1" s="234"/>
      <c r="D1" s="234"/>
      <c r="E1" s="234"/>
      <c r="F1" s="234"/>
      <c r="G1" s="234"/>
      <c r="H1" s="234"/>
      <c r="I1" s="234"/>
      <c r="J1" s="234"/>
      <c r="K1" s="142"/>
    </row>
    <row r="2" spans="2:11" ht="15.75">
      <c r="B2" s="235" t="s">
        <v>44</v>
      </c>
      <c r="C2" s="235"/>
      <c r="D2" s="235"/>
      <c r="E2" s="235"/>
      <c r="F2" s="235"/>
      <c r="G2" s="235"/>
      <c r="H2" s="235"/>
      <c r="I2" s="235"/>
      <c r="J2" s="235"/>
      <c r="K2" s="143"/>
    </row>
    <row r="3" spans="2:11" ht="3.75" customHeight="1">
      <c r="B3" s="35"/>
      <c r="C3" s="35"/>
      <c r="D3" s="35"/>
      <c r="E3" s="35"/>
      <c r="F3" s="35"/>
      <c r="G3" s="35"/>
      <c r="H3" s="35"/>
      <c r="I3" s="35"/>
      <c r="J3" s="35"/>
      <c r="K3" s="143"/>
    </row>
    <row r="4" spans="2:11" ht="3" customHeight="1">
      <c r="B4" s="236"/>
      <c r="C4" s="236"/>
      <c r="D4" s="236"/>
      <c r="E4" s="236"/>
      <c r="F4" s="236"/>
      <c r="G4" s="236"/>
      <c r="H4" s="236"/>
      <c r="I4" s="236"/>
      <c r="J4" s="236"/>
      <c r="K4" s="144"/>
    </row>
    <row r="5" spans="2:11" ht="1.5" customHeight="1">
      <c r="B5" s="230"/>
      <c r="C5" s="230"/>
      <c r="D5" s="230"/>
      <c r="E5" s="230"/>
      <c r="F5" s="230"/>
      <c r="G5" s="230"/>
      <c r="H5" s="230"/>
      <c r="I5" s="230"/>
      <c r="J5" s="230"/>
      <c r="K5" s="145"/>
    </row>
    <row r="6" spans="2:11" ht="15.75">
      <c r="B6" s="233">
        <f>'1. Ведомость текущ. усп-ти'!B5:M5</f>
        <v>0</v>
      </c>
      <c r="C6" s="233"/>
      <c r="D6" s="233"/>
      <c r="E6" s="233"/>
      <c r="F6" s="233"/>
      <c r="G6" s="233"/>
      <c r="H6" s="233"/>
      <c r="I6" s="233"/>
      <c r="J6" s="233"/>
      <c r="K6" s="146"/>
    </row>
    <row r="7" spans="2:11" ht="9.75" customHeight="1">
      <c r="B7" s="158" t="s">
        <v>9</v>
      </c>
      <c r="C7" s="158"/>
      <c r="D7" s="158"/>
      <c r="E7" s="158"/>
      <c r="F7" s="158"/>
      <c r="G7" s="158"/>
      <c r="H7" s="158"/>
      <c r="I7" s="158"/>
      <c r="J7" s="158"/>
      <c r="K7" s="158"/>
    </row>
    <row r="8" spans="2:11" ht="15" customHeight="1">
      <c r="B8" s="237" t="s">
        <v>66</v>
      </c>
      <c r="C8" s="237"/>
      <c r="D8" s="237"/>
      <c r="E8" s="237"/>
      <c r="F8" s="237"/>
      <c r="G8" s="237"/>
      <c r="H8" s="237"/>
      <c r="I8" s="237"/>
      <c r="J8" s="237"/>
      <c r="K8" s="237"/>
    </row>
    <row r="9" spans="2:11" ht="9.75" customHeight="1">
      <c r="B9" s="158" t="s">
        <v>45</v>
      </c>
      <c r="C9" s="158"/>
      <c r="D9" s="158"/>
      <c r="E9" s="158"/>
      <c r="F9" s="158"/>
      <c r="G9" s="158"/>
      <c r="H9" s="158"/>
      <c r="I9" s="158"/>
      <c r="J9" s="158"/>
      <c r="K9" s="158"/>
    </row>
    <row r="10" spans="2:11" ht="12.75">
      <c r="B10" s="87" t="s">
        <v>10</v>
      </c>
      <c r="C10" s="87"/>
      <c r="D10" s="229">
        <f>'1. Ведомость текущ. усп-ти'!D7:M7</f>
        <v>0</v>
      </c>
      <c r="E10" s="229"/>
      <c r="F10" s="229"/>
      <c r="G10" s="229"/>
      <c r="H10" s="229"/>
      <c r="I10" s="229"/>
      <c r="J10" s="229"/>
      <c r="K10" s="147"/>
    </row>
    <row r="11" spans="2:11" ht="12.75">
      <c r="B11" s="88"/>
      <c r="C11" s="36" t="s">
        <v>100</v>
      </c>
      <c r="D11" s="96"/>
      <c r="E11" s="36" t="s">
        <v>46</v>
      </c>
      <c r="F11" s="89">
        <f>'1. Ведомость текущ. усп-ти'!I8</f>
        <v>0</v>
      </c>
      <c r="G11" s="38" t="s">
        <v>67</v>
      </c>
      <c r="H11" s="89">
        <f>'1. Ведомость текущ. усп-ти'!K8</f>
        <v>0</v>
      </c>
      <c r="I11" s="38" t="s">
        <v>68</v>
      </c>
      <c r="J11" s="89">
        <f>'1. Ведомость текущ. усп-ти'!M8</f>
        <v>0</v>
      </c>
      <c r="K11" s="148"/>
    </row>
    <row r="12" spans="2:11" ht="12.75">
      <c r="B12" s="109" t="s">
        <v>2</v>
      </c>
      <c r="C12" s="109"/>
      <c r="D12" s="229">
        <f>'1. Ведомость текущ. усп-ти'!D9:M9</f>
        <v>0</v>
      </c>
      <c r="E12" s="229"/>
      <c r="F12" s="229"/>
      <c r="G12" s="229"/>
      <c r="H12" s="229"/>
      <c r="I12" s="229"/>
      <c r="J12" s="229"/>
      <c r="K12" s="147"/>
    </row>
    <row r="13" spans="2:14" ht="12.75">
      <c r="B13" s="110" t="s">
        <v>3</v>
      </c>
      <c r="C13" s="110"/>
      <c r="D13" s="232">
        <f>'1. Ведомость текущ. усп-ти'!D8:M8</f>
        <v>0</v>
      </c>
      <c r="E13" s="232"/>
      <c r="F13" s="232"/>
      <c r="G13" s="232"/>
      <c r="H13" s="232"/>
      <c r="I13" s="232"/>
      <c r="J13" s="232"/>
      <c r="K13" s="147"/>
      <c r="N13" s="40" t="s">
        <v>64</v>
      </c>
    </row>
    <row r="14" spans="2:14" ht="12.75">
      <c r="B14" s="110" t="s">
        <v>69</v>
      </c>
      <c r="C14" s="110"/>
      <c r="D14" s="117">
        <f>'1. Ведомость текущ. усп-ти'!D10</f>
        <v>0</v>
      </c>
      <c r="E14" s="37" t="s">
        <v>11</v>
      </c>
      <c r="F14" s="101">
        <f>'1. Ведомость текущ. усп-ти'!F10</f>
        <v>0</v>
      </c>
      <c r="G14" s="34" t="s">
        <v>70</v>
      </c>
      <c r="N14" s="40" t="s">
        <v>90</v>
      </c>
    </row>
    <row r="15" spans="2:33" ht="12.75">
      <c r="B15" s="111" t="s">
        <v>89</v>
      </c>
      <c r="C15" s="111"/>
      <c r="D15" s="111"/>
      <c r="E15" s="52" t="s">
        <v>90</v>
      </c>
      <c r="F15" s="48"/>
      <c r="G15" s="44"/>
      <c r="H15" s="44"/>
      <c r="I15" s="44"/>
      <c r="J15" s="39"/>
      <c r="AF15" s="40">
        <f>IF(E15="экзамен",IF(F15&lt;&gt;25,"Макс.балл за экзамен должен быть равен 25",""),IF(E15="КП/КР",IF(F15=100,"","Макс.балл за КП/КР должен быть равен 100"),IF(AND(F15&gt;=0,F15&lt;=10),"","Макс.балл за зачет должен быть в интервале от 0 до 10")))</f>
      </c>
      <c r="AG15" s="100" t="s">
        <v>64</v>
      </c>
    </row>
    <row r="16" ht="3.75" customHeight="1">
      <c r="AG16" s="100" t="s">
        <v>90</v>
      </c>
    </row>
    <row r="17" spans="1:33" ht="24.75" customHeight="1">
      <c r="A17" s="87"/>
      <c r="B17" s="171" t="s">
        <v>0</v>
      </c>
      <c r="C17" s="171" t="s">
        <v>94</v>
      </c>
      <c r="D17" s="223" t="s">
        <v>101</v>
      </c>
      <c r="E17" s="223"/>
      <c r="F17" s="225" t="s">
        <v>102</v>
      </c>
      <c r="G17" s="227" t="s">
        <v>71</v>
      </c>
      <c r="H17" s="228"/>
      <c r="I17" s="227" t="s">
        <v>47</v>
      </c>
      <c r="J17" s="228"/>
      <c r="AG17" s="100" t="s">
        <v>99</v>
      </c>
    </row>
    <row r="18" spans="1:33" ht="36" customHeight="1">
      <c r="A18" s="87"/>
      <c r="B18" s="171"/>
      <c r="C18" s="171"/>
      <c r="D18" s="118" t="s">
        <v>48</v>
      </c>
      <c r="E18" s="108" t="s">
        <v>103</v>
      </c>
      <c r="F18" s="226"/>
      <c r="G18" s="92" t="s">
        <v>49</v>
      </c>
      <c r="H18" s="90" t="s">
        <v>50</v>
      </c>
      <c r="I18" s="91" t="s">
        <v>49</v>
      </c>
      <c r="J18" s="90" t="s">
        <v>50</v>
      </c>
      <c r="AG18" s="34" t="s">
        <v>135</v>
      </c>
    </row>
    <row r="19" spans="2:33" ht="12.75">
      <c r="B19" s="41">
        <v>1</v>
      </c>
      <c r="C19" s="41">
        <v>2</v>
      </c>
      <c r="D19" s="41">
        <v>3</v>
      </c>
      <c r="E19" s="41">
        <v>4</v>
      </c>
      <c r="F19" s="41">
        <v>5</v>
      </c>
      <c r="G19" s="41">
        <v>6</v>
      </c>
      <c r="H19" s="41">
        <v>7</v>
      </c>
      <c r="I19" s="41">
        <v>8</v>
      </c>
      <c r="J19" s="41">
        <v>9</v>
      </c>
      <c r="AG19" s="34">
        <f>SUM(AG20:AG58)</f>
        <v>0</v>
      </c>
    </row>
    <row r="20" spans="2:33" ht="12.75">
      <c r="B20" s="42">
        <v>1</v>
      </c>
      <c r="C20" s="102">
        <f>IF('1. Ведомость текущ. усп-ти'!C22=0,"",'1. Ведомость текущ. усп-ти'!C22)</f>
      </c>
      <c r="D20" s="97">
        <f>IF(C20="",0,'1. Ведомость текущ. усп-ти'!M22)</f>
        <v>0</v>
      </c>
      <c r="E20" s="98"/>
      <c r="F20" s="98"/>
      <c r="G20" s="97">
        <f>IF(C20="","",IF(F20="ОСВ",D20+E20,IF(OR(F20&lt;0.5*F$15,F20="НЕЯВ"),"х",D20+E20+F20)))</f>
      </c>
      <c r="H20" s="97">
        <f>IF(F20="НЕЯВ","х",IF(E$15="зачет",M20,N20))</f>
      </c>
      <c r="I20" s="98"/>
      <c r="J20" s="97">
        <f>IF(I20="","",IF(I20&lt;50,"неуд.",IF(I20&lt;70,"удов.",IF(I20&lt;85,"хор.",IF(I20&lt;=100,"отл.")))))</f>
      </c>
      <c r="M20" s="40">
        <f>IF(C20="","",IF(AND(G20&gt;=60,G20&lt;=100),"зачтено",IF(OR(G20&lt;60,G20="х"),"незачтено")))</f>
      </c>
      <c r="N20" s="40">
        <f>IF(C20="","",IF(G20="","",IF(OR(G20="х",G20&lt;50),"неуд.",IF(G20&lt;70,"удов.",IF(G20&lt;85,"хор.",IF(G20&lt;=100,"отл."))))))</f>
      </c>
      <c r="O20" s="40">
        <f>IF(C20="",0,1)</f>
        <v>0</v>
      </c>
      <c r="AF20" s="40">
        <f>IF(AND(ISNUMBER(F20)=TRUE,F20&gt;F$15),"Превышен лимит итогового контроля",IF(AND(E$15="зачет",E20&gt;0,(E20+D20)&gt;60),"Превышен лимит отработок",IF(AND(E$15="экзамен",E20&gt;0,(D20+E20)&gt;50),"Превышен лимит отработок","")))</f>
      </c>
      <c r="AG20" s="34">
        <f>IF(AND(ISNUMBER(F20)=TRUE,F20&lt;0.5*F$15),1,0)</f>
        <v>0</v>
      </c>
    </row>
    <row r="21" spans="2:33" ht="12.75">
      <c r="B21" s="42">
        <v>2</v>
      </c>
      <c r="C21" s="102">
        <f>IF('1. Ведомость текущ. усп-ти'!C23=0,"",'1. Ведомость текущ. усп-ти'!C23)</f>
      </c>
      <c r="D21" s="97">
        <f>IF(C21="",0,'1. Ведомость текущ. усп-ти'!M23)</f>
        <v>0</v>
      </c>
      <c r="E21" s="98"/>
      <c r="F21" s="98"/>
      <c r="G21" s="97">
        <f aca="true" t="shared" si="0" ref="G21:G58">IF(C21="","",IF(F21="ОСВ",D21+E21,IF(OR(F21&lt;0.5*F$15,F21="НЕЯВ"),"х",D21+E21+F21)))</f>
      </c>
      <c r="H21" s="97">
        <f aca="true" t="shared" si="1" ref="H21:H58">IF(F21="НЕЯВ","х",IF(E$15="зачет",M21,N21))</f>
      </c>
      <c r="I21" s="98"/>
      <c r="J21" s="97">
        <f aca="true" t="shared" si="2" ref="J21:J58">IF(I21="","",IF(I21&lt;50,"неуд.",IF(I21&lt;70,"удов.",IF(I21&lt;85,"хор.",IF(I21&lt;=100,"отл.")))))</f>
      </c>
      <c r="M21" s="40">
        <f aca="true" t="shared" si="3" ref="M21:M58">IF(C21="","",IF(AND(G21&gt;=60,G21&lt;=100),"зачтено",IF(OR(G21&lt;60,G21="х"),"незачтено")))</f>
      </c>
      <c r="N21" s="40">
        <f aca="true" t="shared" si="4" ref="N21:N58">IF(C21="","",IF(G21="","",IF(OR(G21="х",G21&lt;50),"неуд.",IF(G21&lt;70,"удов.",IF(G21&lt;85,"хор.",IF(G21&lt;=100,"отл."))))))</f>
      </c>
      <c r="O21" s="40">
        <f aca="true" t="shared" si="5" ref="O21:O58">IF(C21="",0,1)</f>
        <v>0</v>
      </c>
      <c r="AF21" s="40">
        <f aca="true" t="shared" si="6" ref="AF21:AF58">IF(AND(ISNUMBER(F21)=TRUE,F21&gt;F$15),"Превышен лимит итогового контроля",IF(AND(E$15="зачет",E21&gt;0,(E21+D21)&gt;60),"Превышен лимит отработок",IF(AND(E$15="экзамен",E21&gt;0,(D21+E21)&gt;50),"Превышен лимит отработок","")))</f>
      </c>
      <c r="AG21" s="34">
        <f aca="true" t="shared" si="7" ref="AG21:AG58">IF(AND(ISNUMBER(F21)=TRUE,F21&lt;0.5*F$15),1,0)</f>
        <v>0</v>
      </c>
    </row>
    <row r="22" spans="2:33" ht="12.75">
      <c r="B22" s="42">
        <v>3</v>
      </c>
      <c r="C22" s="102">
        <f>IF('1. Ведомость текущ. усп-ти'!C24=0,"",'1. Ведомость текущ. усп-ти'!C24)</f>
      </c>
      <c r="D22" s="97">
        <f>IF(C22="",0,'1. Ведомость текущ. усп-ти'!M24)</f>
        <v>0</v>
      </c>
      <c r="E22" s="98"/>
      <c r="F22" s="98"/>
      <c r="G22" s="97">
        <f t="shared" si="0"/>
      </c>
      <c r="H22" s="97">
        <f t="shared" si="1"/>
      </c>
      <c r="I22" s="98"/>
      <c r="J22" s="97">
        <f t="shared" si="2"/>
      </c>
      <c r="M22" s="40">
        <f t="shared" si="3"/>
      </c>
      <c r="N22" s="40">
        <f t="shared" si="4"/>
      </c>
      <c r="O22" s="40">
        <f t="shared" si="5"/>
        <v>0</v>
      </c>
      <c r="AF22" s="40">
        <f t="shared" si="6"/>
      </c>
      <c r="AG22" s="34">
        <f t="shared" si="7"/>
        <v>0</v>
      </c>
    </row>
    <row r="23" spans="2:33" ht="12.75">
      <c r="B23" s="42">
        <v>4</v>
      </c>
      <c r="C23" s="102">
        <f>IF('1. Ведомость текущ. усп-ти'!C25=0,"",'1. Ведомость текущ. усп-ти'!C25)</f>
      </c>
      <c r="D23" s="97">
        <f>IF(C23="",0,'1. Ведомость текущ. усп-ти'!M25)</f>
        <v>0</v>
      </c>
      <c r="E23" s="98"/>
      <c r="F23" s="98"/>
      <c r="G23" s="97">
        <f t="shared" si="0"/>
      </c>
      <c r="H23" s="97">
        <f t="shared" si="1"/>
      </c>
      <c r="I23" s="98"/>
      <c r="J23" s="97">
        <f t="shared" si="2"/>
      </c>
      <c r="M23" s="40">
        <f t="shared" si="3"/>
      </c>
      <c r="N23" s="40">
        <f t="shared" si="4"/>
      </c>
      <c r="O23" s="40">
        <f t="shared" si="5"/>
        <v>0</v>
      </c>
      <c r="AF23" s="40">
        <f t="shared" si="6"/>
      </c>
      <c r="AG23" s="34">
        <f t="shared" si="7"/>
        <v>0</v>
      </c>
    </row>
    <row r="24" spans="2:33" ht="12.75">
      <c r="B24" s="42">
        <v>5</v>
      </c>
      <c r="C24" s="102">
        <f>IF('1. Ведомость текущ. усп-ти'!C26=0,"",'1. Ведомость текущ. усп-ти'!C26)</f>
      </c>
      <c r="D24" s="97">
        <f>IF(C24="",0,'1. Ведомость текущ. усп-ти'!M26)</f>
        <v>0</v>
      </c>
      <c r="E24" s="98"/>
      <c r="F24" s="98"/>
      <c r="G24" s="97">
        <f t="shared" si="0"/>
      </c>
      <c r="H24" s="97">
        <f t="shared" si="1"/>
      </c>
      <c r="I24" s="98"/>
      <c r="J24" s="97">
        <f t="shared" si="2"/>
      </c>
      <c r="M24" s="40">
        <f t="shared" si="3"/>
      </c>
      <c r="N24" s="40">
        <f t="shared" si="4"/>
      </c>
      <c r="O24" s="40">
        <f t="shared" si="5"/>
        <v>0</v>
      </c>
      <c r="AF24" s="40">
        <f t="shared" si="6"/>
      </c>
      <c r="AG24" s="34">
        <f t="shared" si="7"/>
        <v>0</v>
      </c>
    </row>
    <row r="25" spans="2:33" ht="12.75">
      <c r="B25" s="42">
        <v>6</v>
      </c>
      <c r="C25" s="102">
        <f>IF('1. Ведомость текущ. усп-ти'!C27=0,"",'1. Ведомость текущ. усп-ти'!C27)</f>
      </c>
      <c r="D25" s="97">
        <f>IF(C25="",0,'1. Ведомость текущ. усп-ти'!M27)</f>
        <v>0</v>
      </c>
      <c r="E25" s="98"/>
      <c r="F25" s="98"/>
      <c r="G25" s="97">
        <f t="shared" si="0"/>
      </c>
      <c r="H25" s="97">
        <f t="shared" si="1"/>
      </c>
      <c r="I25" s="98"/>
      <c r="J25" s="97">
        <f t="shared" si="2"/>
      </c>
      <c r="M25" s="40">
        <f t="shared" si="3"/>
      </c>
      <c r="N25" s="40">
        <f t="shared" si="4"/>
      </c>
      <c r="O25" s="40">
        <f t="shared" si="5"/>
        <v>0</v>
      </c>
      <c r="AF25" s="40">
        <f t="shared" si="6"/>
      </c>
      <c r="AG25" s="34">
        <f t="shared" si="7"/>
        <v>0</v>
      </c>
    </row>
    <row r="26" spans="2:33" ht="12.75">
      <c r="B26" s="42">
        <v>7</v>
      </c>
      <c r="C26" s="102">
        <f>IF('1. Ведомость текущ. усп-ти'!C28=0,"",'1. Ведомость текущ. усп-ти'!C28)</f>
      </c>
      <c r="D26" s="97">
        <f>IF(C26="",0,'1. Ведомость текущ. усп-ти'!M28)</f>
        <v>0</v>
      </c>
      <c r="E26" s="98"/>
      <c r="F26" s="98"/>
      <c r="G26" s="97">
        <f t="shared" si="0"/>
      </c>
      <c r="H26" s="97">
        <f t="shared" si="1"/>
      </c>
      <c r="I26" s="98"/>
      <c r="J26" s="97">
        <f t="shared" si="2"/>
      </c>
      <c r="M26" s="40">
        <f t="shared" si="3"/>
      </c>
      <c r="N26" s="40">
        <f t="shared" si="4"/>
      </c>
      <c r="O26" s="40">
        <f t="shared" si="5"/>
        <v>0</v>
      </c>
      <c r="AF26" s="40">
        <f t="shared" si="6"/>
      </c>
      <c r="AG26" s="34">
        <f t="shared" si="7"/>
        <v>0</v>
      </c>
    </row>
    <row r="27" spans="2:33" ht="12.75">
      <c r="B27" s="42">
        <v>8</v>
      </c>
      <c r="C27" s="102">
        <f>IF('1. Ведомость текущ. усп-ти'!C29=0,"",'1. Ведомость текущ. усп-ти'!C29)</f>
      </c>
      <c r="D27" s="97">
        <f>IF(C27="",0,'1. Ведомость текущ. усп-ти'!M29)</f>
        <v>0</v>
      </c>
      <c r="E27" s="98"/>
      <c r="F27" s="98"/>
      <c r="G27" s="97">
        <f t="shared" si="0"/>
      </c>
      <c r="H27" s="97">
        <f t="shared" si="1"/>
      </c>
      <c r="I27" s="98"/>
      <c r="J27" s="97">
        <f t="shared" si="2"/>
      </c>
      <c r="M27" s="40">
        <f t="shared" si="3"/>
      </c>
      <c r="N27" s="40">
        <f t="shared" si="4"/>
      </c>
      <c r="O27" s="40">
        <f t="shared" si="5"/>
        <v>0</v>
      </c>
      <c r="AF27" s="40">
        <f t="shared" si="6"/>
      </c>
      <c r="AG27" s="34">
        <f t="shared" si="7"/>
        <v>0</v>
      </c>
    </row>
    <row r="28" spans="2:33" ht="12.75">
      <c r="B28" s="42">
        <v>9</v>
      </c>
      <c r="C28" s="102">
        <f>IF('1. Ведомость текущ. усп-ти'!C30=0,"",'1. Ведомость текущ. усп-ти'!C30)</f>
      </c>
      <c r="D28" s="97">
        <f>IF(C28="",0,'1. Ведомость текущ. усп-ти'!M30)</f>
        <v>0</v>
      </c>
      <c r="E28" s="98"/>
      <c r="F28" s="98"/>
      <c r="G28" s="97">
        <f t="shared" si="0"/>
      </c>
      <c r="H28" s="97">
        <f t="shared" si="1"/>
      </c>
      <c r="I28" s="98"/>
      <c r="J28" s="97">
        <f t="shared" si="2"/>
      </c>
      <c r="M28" s="40">
        <f t="shared" si="3"/>
      </c>
      <c r="N28" s="40">
        <f t="shared" si="4"/>
      </c>
      <c r="O28" s="40">
        <f t="shared" si="5"/>
        <v>0</v>
      </c>
      <c r="AF28" s="40">
        <f t="shared" si="6"/>
      </c>
      <c r="AG28" s="34">
        <f t="shared" si="7"/>
        <v>0</v>
      </c>
    </row>
    <row r="29" spans="2:33" ht="12.75">
      <c r="B29" s="42">
        <v>10</v>
      </c>
      <c r="C29" s="102">
        <f>IF('1. Ведомость текущ. усп-ти'!C31=0,"",'1. Ведомость текущ. усп-ти'!C31)</f>
      </c>
      <c r="D29" s="97">
        <f>IF(C29="",0,'1. Ведомость текущ. усп-ти'!M31)</f>
        <v>0</v>
      </c>
      <c r="E29" s="98"/>
      <c r="F29" s="98"/>
      <c r="G29" s="97">
        <f t="shared" si="0"/>
      </c>
      <c r="H29" s="97">
        <f t="shared" si="1"/>
      </c>
      <c r="I29" s="98"/>
      <c r="J29" s="97">
        <f t="shared" si="2"/>
      </c>
      <c r="M29" s="40">
        <f t="shared" si="3"/>
      </c>
      <c r="N29" s="40">
        <f t="shared" si="4"/>
      </c>
      <c r="O29" s="40">
        <f t="shared" si="5"/>
        <v>0</v>
      </c>
      <c r="AF29" s="40">
        <f t="shared" si="6"/>
      </c>
      <c r="AG29" s="34">
        <f t="shared" si="7"/>
        <v>0</v>
      </c>
    </row>
    <row r="30" spans="2:33" ht="12.75">
      <c r="B30" s="42">
        <v>11</v>
      </c>
      <c r="C30" s="102">
        <f>IF('1. Ведомость текущ. усп-ти'!C32=0,"",'1. Ведомость текущ. усп-ти'!C32)</f>
      </c>
      <c r="D30" s="97">
        <f>IF(C30="",0,'1. Ведомость текущ. усп-ти'!M32)</f>
        <v>0</v>
      </c>
      <c r="E30" s="98"/>
      <c r="F30" s="98"/>
      <c r="G30" s="97">
        <f t="shared" si="0"/>
      </c>
      <c r="H30" s="97">
        <f t="shared" si="1"/>
      </c>
      <c r="I30" s="98"/>
      <c r="J30" s="97">
        <f t="shared" si="2"/>
      </c>
      <c r="M30" s="40">
        <f t="shared" si="3"/>
      </c>
      <c r="N30" s="40">
        <f t="shared" si="4"/>
      </c>
      <c r="O30" s="40">
        <f t="shared" si="5"/>
        <v>0</v>
      </c>
      <c r="AF30" s="40">
        <f t="shared" si="6"/>
      </c>
      <c r="AG30" s="34">
        <f t="shared" si="7"/>
        <v>0</v>
      </c>
    </row>
    <row r="31" spans="2:33" ht="12.75">
      <c r="B31" s="42">
        <v>12</v>
      </c>
      <c r="C31" s="102">
        <f>IF('1. Ведомость текущ. усп-ти'!C33=0,"",'1. Ведомость текущ. усп-ти'!C33)</f>
      </c>
      <c r="D31" s="97">
        <f>IF(C31="",0,'1. Ведомость текущ. усп-ти'!M33)</f>
        <v>0</v>
      </c>
      <c r="E31" s="98"/>
      <c r="F31" s="98"/>
      <c r="G31" s="97">
        <f t="shared" si="0"/>
      </c>
      <c r="H31" s="97">
        <f t="shared" si="1"/>
      </c>
      <c r="I31" s="98"/>
      <c r="J31" s="97">
        <f t="shared" si="2"/>
      </c>
      <c r="M31" s="40">
        <f t="shared" si="3"/>
      </c>
      <c r="N31" s="40">
        <f t="shared" si="4"/>
      </c>
      <c r="O31" s="40">
        <f t="shared" si="5"/>
        <v>0</v>
      </c>
      <c r="AF31" s="40">
        <f t="shared" si="6"/>
      </c>
      <c r="AG31" s="34">
        <f t="shared" si="7"/>
        <v>0</v>
      </c>
    </row>
    <row r="32" spans="2:33" ht="12.75">
      <c r="B32" s="42">
        <v>13</v>
      </c>
      <c r="C32" s="102">
        <f>IF('1. Ведомость текущ. усп-ти'!C34=0,"",'1. Ведомость текущ. усп-ти'!C34)</f>
      </c>
      <c r="D32" s="97">
        <f>IF(C32="",0,'1. Ведомость текущ. усп-ти'!M34)</f>
        <v>0</v>
      </c>
      <c r="E32" s="98"/>
      <c r="F32" s="98"/>
      <c r="G32" s="97">
        <f t="shared" si="0"/>
      </c>
      <c r="H32" s="97">
        <f t="shared" si="1"/>
      </c>
      <c r="I32" s="98"/>
      <c r="J32" s="97">
        <f t="shared" si="2"/>
      </c>
      <c r="M32" s="40">
        <f t="shared" si="3"/>
      </c>
      <c r="N32" s="40">
        <f t="shared" si="4"/>
      </c>
      <c r="O32" s="40">
        <f t="shared" si="5"/>
        <v>0</v>
      </c>
      <c r="AF32" s="40">
        <f t="shared" si="6"/>
      </c>
      <c r="AG32" s="34">
        <f t="shared" si="7"/>
        <v>0</v>
      </c>
    </row>
    <row r="33" spans="2:33" ht="12.75">
      <c r="B33" s="42">
        <v>14</v>
      </c>
      <c r="C33" s="102">
        <f>IF('1. Ведомость текущ. усп-ти'!C35=0,"",'1. Ведомость текущ. усп-ти'!C35)</f>
      </c>
      <c r="D33" s="97">
        <f>IF(C33="",0,'1. Ведомость текущ. усп-ти'!M35)</f>
        <v>0</v>
      </c>
      <c r="E33" s="98"/>
      <c r="F33" s="98"/>
      <c r="G33" s="97">
        <f t="shared" si="0"/>
      </c>
      <c r="H33" s="97">
        <f t="shared" si="1"/>
      </c>
      <c r="I33" s="98"/>
      <c r="J33" s="97">
        <f t="shared" si="2"/>
      </c>
      <c r="M33" s="40">
        <f t="shared" si="3"/>
      </c>
      <c r="N33" s="40">
        <f t="shared" si="4"/>
      </c>
      <c r="O33" s="40">
        <f t="shared" si="5"/>
        <v>0</v>
      </c>
      <c r="AF33" s="40">
        <f t="shared" si="6"/>
      </c>
      <c r="AG33" s="34">
        <f t="shared" si="7"/>
        <v>0</v>
      </c>
    </row>
    <row r="34" spans="2:33" ht="12.75">
      <c r="B34" s="42">
        <v>15</v>
      </c>
      <c r="C34" s="102">
        <f>IF('1. Ведомость текущ. усп-ти'!C36=0,"",'1. Ведомость текущ. усп-ти'!C36)</f>
      </c>
      <c r="D34" s="97">
        <f>IF(C34="",0,'1. Ведомость текущ. усп-ти'!M36)</f>
        <v>0</v>
      </c>
      <c r="E34" s="98"/>
      <c r="F34" s="98"/>
      <c r="G34" s="97">
        <f t="shared" si="0"/>
      </c>
      <c r="H34" s="97">
        <f t="shared" si="1"/>
      </c>
      <c r="I34" s="98"/>
      <c r="J34" s="97">
        <f t="shared" si="2"/>
      </c>
      <c r="M34" s="40">
        <f t="shared" si="3"/>
      </c>
      <c r="N34" s="40">
        <f t="shared" si="4"/>
      </c>
      <c r="O34" s="40">
        <f t="shared" si="5"/>
        <v>0</v>
      </c>
      <c r="AF34" s="40">
        <f t="shared" si="6"/>
      </c>
      <c r="AG34" s="34">
        <f t="shared" si="7"/>
        <v>0</v>
      </c>
    </row>
    <row r="35" spans="2:33" ht="12.75">
      <c r="B35" s="42">
        <v>16</v>
      </c>
      <c r="C35" s="102">
        <f>IF('1. Ведомость текущ. усп-ти'!C37=0,"",'1. Ведомость текущ. усп-ти'!C37)</f>
      </c>
      <c r="D35" s="97">
        <f>IF(C35="",0,'1. Ведомость текущ. усп-ти'!M37)</f>
        <v>0</v>
      </c>
      <c r="E35" s="98"/>
      <c r="F35" s="98"/>
      <c r="G35" s="97">
        <f t="shared" si="0"/>
      </c>
      <c r="H35" s="97">
        <f t="shared" si="1"/>
      </c>
      <c r="I35" s="98"/>
      <c r="J35" s="97">
        <f t="shared" si="2"/>
      </c>
      <c r="M35" s="40">
        <f t="shared" si="3"/>
      </c>
      <c r="N35" s="40">
        <f t="shared" si="4"/>
      </c>
      <c r="O35" s="40">
        <f t="shared" si="5"/>
        <v>0</v>
      </c>
      <c r="AF35" s="40">
        <f t="shared" si="6"/>
      </c>
      <c r="AG35" s="34">
        <f t="shared" si="7"/>
        <v>0</v>
      </c>
    </row>
    <row r="36" spans="2:33" ht="12.75">
      <c r="B36" s="42">
        <v>17</v>
      </c>
      <c r="C36" s="102">
        <f>IF('1. Ведомость текущ. усп-ти'!C38=0,"",'1. Ведомость текущ. усп-ти'!C38)</f>
      </c>
      <c r="D36" s="97">
        <f>IF(C36="",0,'1. Ведомость текущ. усп-ти'!M38)</f>
        <v>0</v>
      </c>
      <c r="E36" s="98"/>
      <c r="F36" s="98"/>
      <c r="G36" s="97">
        <f t="shared" si="0"/>
      </c>
      <c r="H36" s="97">
        <f t="shared" si="1"/>
      </c>
      <c r="I36" s="98"/>
      <c r="J36" s="97">
        <f t="shared" si="2"/>
      </c>
      <c r="M36" s="40">
        <f t="shared" si="3"/>
      </c>
      <c r="N36" s="40">
        <f t="shared" si="4"/>
      </c>
      <c r="O36" s="40">
        <f t="shared" si="5"/>
        <v>0</v>
      </c>
      <c r="AF36" s="40">
        <f t="shared" si="6"/>
      </c>
      <c r="AG36" s="34">
        <f t="shared" si="7"/>
        <v>0</v>
      </c>
    </row>
    <row r="37" spans="2:33" ht="12.75">
      <c r="B37" s="42">
        <v>18</v>
      </c>
      <c r="C37" s="102">
        <f>IF('1. Ведомость текущ. усп-ти'!C39=0,"",'1. Ведомость текущ. усп-ти'!C39)</f>
      </c>
      <c r="D37" s="97">
        <f>IF(C37="",0,'1. Ведомость текущ. усп-ти'!M39)</f>
        <v>0</v>
      </c>
      <c r="E37" s="98"/>
      <c r="F37" s="98"/>
      <c r="G37" s="97">
        <f t="shared" si="0"/>
      </c>
      <c r="H37" s="97">
        <f t="shared" si="1"/>
      </c>
      <c r="I37" s="98"/>
      <c r="J37" s="97">
        <f t="shared" si="2"/>
      </c>
      <c r="M37" s="40">
        <f t="shared" si="3"/>
      </c>
      <c r="N37" s="40">
        <f t="shared" si="4"/>
      </c>
      <c r="O37" s="40">
        <f t="shared" si="5"/>
        <v>0</v>
      </c>
      <c r="AF37" s="40">
        <f t="shared" si="6"/>
      </c>
      <c r="AG37" s="34">
        <f t="shared" si="7"/>
        <v>0</v>
      </c>
    </row>
    <row r="38" spans="2:33" ht="12.75">
      <c r="B38" s="42">
        <v>19</v>
      </c>
      <c r="C38" s="102">
        <f>IF('1. Ведомость текущ. усп-ти'!C40=0,"",'1. Ведомость текущ. усп-ти'!C40)</f>
      </c>
      <c r="D38" s="97">
        <f>IF(C38="",0,'1. Ведомость текущ. усп-ти'!M40)</f>
        <v>0</v>
      </c>
      <c r="E38" s="98"/>
      <c r="F38" s="98"/>
      <c r="G38" s="97">
        <f t="shared" si="0"/>
      </c>
      <c r="H38" s="97">
        <f t="shared" si="1"/>
      </c>
      <c r="I38" s="98"/>
      <c r="J38" s="97">
        <f t="shared" si="2"/>
      </c>
      <c r="M38" s="40">
        <f t="shared" si="3"/>
      </c>
      <c r="N38" s="40">
        <f t="shared" si="4"/>
      </c>
      <c r="O38" s="40">
        <f t="shared" si="5"/>
        <v>0</v>
      </c>
      <c r="AF38" s="40">
        <f t="shared" si="6"/>
      </c>
      <c r="AG38" s="34">
        <f t="shared" si="7"/>
        <v>0</v>
      </c>
    </row>
    <row r="39" spans="2:33" ht="12.75">
      <c r="B39" s="42">
        <v>20</v>
      </c>
      <c r="C39" s="102">
        <f>IF('1. Ведомость текущ. усп-ти'!C41=0,"",'1. Ведомость текущ. усп-ти'!C41)</f>
      </c>
      <c r="D39" s="97">
        <f>IF(C39="",0,'1. Ведомость текущ. усп-ти'!M41)</f>
        <v>0</v>
      </c>
      <c r="E39" s="98"/>
      <c r="F39" s="98"/>
      <c r="G39" s="97">
        <f t="shared" si="0"/>
      </c>
      <c r="H39" s="97">
        <f t="shared" si="1"/>
      </c>
      <c r="I39" s="98"/>
      <c r="J39" s="97">
        <f t="shared" si="2"/>
      </c>
      <c r="M39" s="40">
        <f t="shared" si="3"/>
      </c>
      <c r="N39" s="40">
        <f t="shared" si="4"/>
      </c>
      <c r="O39" s="40">
        <f t="shared" si="5"/>
        <v>0</v>
      </c>
      <c r="AF39" s="40">
        <f t="shared" si="6"/>
      </c>
      <c r="AG39" s="34">
        <f t="shared" si="7"/>
        <v>0</v>
      </c>
    </row>
    <row r="40" spans="2:33" ht="12.75">
      <c r="B40" s="42">
        <v>21</v>
      </c>
      <c r="C40" s="102">
        <f>IF('1. Ведомость текущ. усп-ти'!C42=0,"",'1. Ведомость текущ. усп-ти'!C42)</f>
      </c>
      <c r="D40" s="97">
        <f>IF(C40="",0,'1. Ведомость текущ. усп-ти'!M42)</f>
        <v>0</v>
      </c>
      <c r="E40" s="98"/>
      <c r="F40" s="98"/>
      <c r="G40" s="97">
        <f t="shared" si="0"/>
      </c>
      <c r="H40" s="97">
        <f t="shared" si="1"/>
      </c>
      <c r="I40" s="98"/>
      <c r="J40" s="97">
        <f t="shared" si="2"/>
      </c>
      <c r="M40" s="40">
        <f t="shared" si="3"/>
      </c>
      <c r="N40" s="40">
        <f t="shared" si="4"/>
      </c>
      <c r="O40" s="40">
        <f t="shared" si="5"/>
        <v>0</v>
      </c>
      <c r="AF40" s="40">
        <f t="shared" si="6"/>
      </c>
      <c r="AG40" s="34">
        <f t="shared" si="7"/>
        <v>0</v>
      </c>
    </row>
    <row r="41" spans="2:33" ht="12.75">
      <c r="B41" s="42">
        <v>22</v>
      </c>
      <c r="C41" s="102">
        <f>IF('1. Ведомость текущ. усп-ти'!C43=0,"",'1. Ведомость текущ. усп-ти'!C43)</f>
      </c>
      <c r="D41" s="97">
        <f>IF(C41="",0,'1. Ведомость текущ. усп-ти'!M43)</f>
        <v>0</v>
      </c>
      <c r="E41" s="98"/>
      <c r="F41" s="98"/>
      <c r="G41" s="97">
        <f t="shared" si="0"/>
      </c>
      <c r="H41" s="97">
        <f t="shared" si="1"/>
      </c>
      <c r="I41" s="98"/>
      <c r="J41" s="97">
        <f t="shared" si="2"/>
      </c>
      <c r="M41" s="40">
        <f t="shared" si="3"/>
      </c>
      <c r="N41" s="40">
        <f t="shared" si="4"/>
      </c>
      <c r="O41" s="40">
        <f t="shared" si="5"/>
        <v>0</v>
      </c>
      <c r="AF41" s="40">
        <f t="shared" si="6"/>
      </c>
      <c r="AG41" s="34">
        <f t="shared" si="7"/>
        <v>0</v>
      </c>
    </row>
    <row r="42" spans="2:33" ht="12.75">
      <c r="B42" s="42">
        <v>23</v>
      </c>
      <c r="C42" s="102">
        <f>IF('1. Ведомость текущ. усп-ти'!C44=0,"",'1. Ведомость текущ. усп-ти'!C44)</f>
      </c>
      <c r="D42" s="97">
        <f>IF(C42="",0,'1. Ведомость текущ. усп-ти'!M44)</f>
        <v>0</v>
      </c>
      <c r="E42" s="98"/>
      <c r="F42" s="98"/>
      <c r="G42" s="97">
        <f t="shared" si="0"/>
      </c>
      <c r="H42" s="97">
        <f t="shared" si="1"/>
      </c>
      <c r="I42" s="98"/>
      <c r="J42" s="97">
        <f t="shared" si="2"/>
      </c>
      <c r="M42" s="40">
        <f t="shared" si="3"/>
      </c>
      <c r="N42" s="40">
        <f t="shared" si="4"/>
      </c>
      <c r="O42" s="40">
        <f t="shared" si="5"/>
        <v>0</v>
      </c>
      <c r="AF42" s="40">
        <f t="shared" si="6"/>
      </c>
      <c r="AG42" s="34">
        <f t="shared" si="7"/>
        <v>0</v>
      </c>
    </row>
    <row r="43" spans="2:33" ht="12.75">
      <c r="B43" s="42">
        <v>24</v>
      </c>
      <c r="C43" s="102">
        <f>IF('1. Ведомость текущ. усп-ти'!C45=0,"",'1. Ведомость текущ. усп-ти'!C45)</f>
      </c>
      <c r="D43" s="97">
        <f>IF(C43="",0,'1. Ведомость текущ. усп-ти'!M45)</f>
        <v>0</v>
      </c>
      <c r="E43" s="98"/>
      <c r="F43" s="98"/>
      <c r="G43" s="97">
        <f t="shared" si="0"/>
      </c>
      <c r="H43" s="97">
        <f t="shared" si="1"/>
      </c>
      <c r="I43" s="98"/>
      <c r="J43" s="97">
        <f t="shared" si="2"/>
      </c>
      <c r="M43" s="40">
        <f t="shared" si="3"/>
      </c>
      <c r="N43" s="40">
        <f t="shared" si="4"/>
      </c>
      <c r="O43" s="40">
        <f t="shared" si="5"/>
        <v>0</v>
      </c>
      <c r="AF43" s="40">
        <f t="shared" si="6"/>
      </c>
      <c r="AG43" s="34">
        <f t="shared" si="7"/>
        <v>0</v>
      </c>
    </row>
    <row r="44" spans="2:33" ht="12.75">
      <c r="B44" s="42">
        <v>25</v>
      </c>
      <c r="C44" s="102">
        <f>IF('1. Ведомость текущ. усп-ти'!C46=0,"",'1. Ведомость текущ. усп-ти'!C46)</f>
      </c>
      <c r="D44" s="97">
        <f>IF(C44="",0,'1. Ведомость текущ. усп-ти'!M46)</f>
        <v>0</v>
      </c>
      <c r="E44" s="98"/>
      <c r="F44" s="98"/>
      <c r="G44" s="97">
        <f t="shared" si="0"/>
      </c>
      <c r="H44" s="97">
        <f t="shared" si="1"/>
      </c>
      <c r="I44" s="98"/>
      <c r="J44" s="97">
        <f t="shared" si="2"/>
      </c>
      <c r="M44" s="40">
        <f t="shared" si="3"/>
      </c>
      <c r="N44" s="40">
        <f t="shared" si="4"/>
      </c>
      <c r="O44" s="40">
        <f t="shared" si="5"/>
        <v>0</v>
      </c>
      <c r="AF44" s="40">
        <f t="shared" si="6"/>
      </c>
      <c r="AG44" s="34">
        <f t="shared" si="7"/>
        <v>0</v>
      </c>
    </row>
    <row r="45" spans="2:33" ht="12.75">
      <c r="B45" s="42">
        <v>26</v>
      </c>
      <c r="C45" s="102">
        <f>IF('1. Ведомость текущ. усп-ти'!C47=0,"",'1. Ведомость текущ. усп-ти'!C47)</f>
      </c>
      <c r="D45" s="97">
        <f>IF(C45="",0,'1. Ведомость текущ. усп-ти'!M47)</f>
        <v>0</v>
      </c>
      <c r="E45" s="98"/>
      <c r="F45" s="98"/>
      <c r="G45" s="97">
        <f t="shared" si="0"/>
      </c>
      <c r="H45" s="97">
        <f t="shared" si="1"/>
      </c>
      <c r="I45" s="98"/>
      <c r="J45" s="97">
        <f t="shared" si="2"/>
      </c>
      <c r="M45" s="40">
        <f t="shared" si="3"/>
      </c>
      <c r="N45" s="40">
        <f t="shared" si="4"/>
      </c>
      <c r="O45" s="40">
        <f t="shared" si="5"/>
        <v>0</v>
      </c>
      <c r="AF45" s="40">
        <f t="shared" si="6"/>
      </c>
      <c r="AG45" s="34">
        <f t="shared" si="7"/>
        <v>0</v>
      </c>
    </row>
    <row r="46" spans="2:33" ht="12.75">
      <c r="B46" s="42">
        <v>27</v>
      </c>
      <c r="C46" s="102">
        <f>IF('1. Ведомость текущ. усп-ти'!C48=0,"",'1. Ведомость текущ. усп-ти'!C48)</f>
      </c>
      <c r="D46" s="97">
        <f>IF(C46="",0,'1. Ведомость текущ. усп-ти'!M48)</f>
        <v>0</v>
      </c>
      <c r="E46" s="98"/>
      <c r="F46" s="98"/>
      <c r="G46" s="97">
        <f t="shared" si="0"/>
      </c>
      <c r="H46" s="97">
        <f t="shared" si="1"/>
      </c>
      <c r="I46" s="98"/>
      <c r="J46" s="97">
        <f t="shared" si="2"/>
      </c>
      <c r="M46" s="40">
        <f t="shared" si="3"/>
      </c>
      <c r="N46" s="40">
        <f t="shared" si="4"/>
      </c>
      <c r="O46" s="40">
        <f t="shared" si="5"/>
        <v>0</v>
      </c>
      <c r="AF46" s="40">
        <f t="shared" si="6"/>
      </c>
      <c r="AG46" s="34">
        <f t="shared" si="7"/>
        <v>0</v>
      </c>
    </row>
    <row r="47" spans="2:33" ht="12.75">
      <c r="B47" s="42">
        <v>28</v>
      </c>
      <c r="C47" s="102">
        <f>IF('1. Ведомость текущ. усп-ти'!C49=0,"",'1. Ведомость текущ. усп-ти'!C49)</f>
      </c>
      <c r="D47" s="97">
        <f>IF(C47="",0,'1. Ведомость текущ. усп-ти'!M49)</f>
        <v>0</v>
      </c>
      <c r="E47" s="98"/>
      <c r="F47" s="98"/>
      <c r="G47" s="97">
        <f t="shared" si="0"/>
      </c>
      <c r="H47" s="97">
        <f t="shared" si="1"/>
      </c>
      <c r="I47" s="98"/>
      <c r="J47" s="97">
        <f t="shared" si="2"/>
      </c>
      <c r="M47" s="40">
        <f t="shared" si="3"/>
      </c>
      <c r="N47" s="40">
        <f t="shared" si="4"/>
      </c>
      <c r="O47" s="40">
        <f t="shared" si="5"/>
        <v>0</v>
      </c>
      <c r="AF47" s="40">
        <f t="shared" si="6"/>
      </c>
      <c r="AG47" s="34">
        <f t="shared" si="7"/>
        <v>0</v>
      </c>
    </row>
    <row r="48" spans="2:33" ht="12.75">
      <c r="B48" s="42">
        <v>29</v>
      </c>
      <c r="C48" s="102">
        <f>IF('1. Ведомость текущ. усп-ти'!C50=0,"",'1. Ведомость текущ. усп-ти'!C50)</f>
      </c>
      <c r="D48" s="97">
        <f>IF(C48="",0,'1. Ведомость текущ. усп-ти'!M50)</f>
        <v>0</v>
      </c>
      <c r="E48" s="98"/>
      <c r="F48" s="98"/>
      <c r="G48" s="97">
        <f t="shared" si="0"/>
      </c>
      <c r="H48" s="97">
        <f t="shared" si="1"/>
      </c>
      <c r="I48" s="98"/>
      <c r="J48" s="97">
        <f t="shared" si="2"/>
      </c>
      <c r="M48" s="40">
        <f t="shared" si="3"/>
      </c>
      <c r="N48" s="40">
        <f t="shared" si="4"/>
      </c>
      <c r="O48" s="40">
        <f t="shared" si="5"/>
        <v>0</v>
      </c>
      <c r="AF48" s="40">
        <f t="shared" si="6"/>
      </c>
      <c r="AG48" s="34">
        <f t="shared" si="7"/>
        <v>0</v>
      </c>
    </row>
    <row r="49" spans="2:33" ht="12.75">
      <c r="B49" s="42">
        <v>30</v>
      </c>
      <c r="C49" s="102">
        <f>IF('1. Ведомость текущ. усп-ти'!C51=0,"",'1. Ведомость текущ. усп-ти'!C51)</f>
      </c>
      <c r="D49" s="97">
        <f>IF(C49="",0,'1. Ведомость текущ. усп-ти'!M51)</f>
        <v>0</v>
      </c>
      <c r="E49" s="98"/>
      <c r="F49" s="98"/>
      <c r="G49" s="97">
        <f t="shared" si="0"/>
      </c>
      <c r="H49" s="97">
        <f t="shared" si="1"/>
      </c>
      <c r="I49" s="98"/>
      <c r="J49" s="97">
        <f t="shared" si="2"/>
      </c>
      <c r="M49" s="40">
        <f t="shared" si="3"/>
      </c>
      <c r="N49" s="40">
        <f t="shared" si="4"/>
      </c>
      <c r="O49" s="40">
        <f t="shared" si="5"/>
        <v>0</v>
      </c>
      <c r="AF49" s="40">
        <f t="shared" si="6"/>
      </c>
      <c r="AG49" s="34">
        <f t="shared" si="7"/>
        <v>0</v>
      </c>
    </row>
    <row r="50" spans="2:33" ht="12.75">
      <c r="B50" s="42">
        <v>31</v>
      </c>
      <c r="C50" s="102">
        <f>IF('1. Ведомость текущ. усп-ти'!C52=0,"",'1. Ведомость текущ. усп-ти'!C52)</f>
      </c>
      <c r="D50" s="97">
        <f>IF(C50="",0,'1. Ведомость текущ. усп-ти'!M52)</f>
        <v>0</v>
      </c>
      <c r="E50" s="98"/>
      <c r="F50" s="98"/>
      <c r="G50" s="97">
        <f t="shared" si="0"/>
      </c>
      <c r="H50" s="97">
        <f t="shared" si="1"/>
      </c>
      <c r="I50" s="98"/>
      <c r="J50" s="97">
        <f t="shared" si="2"/>
      </c>
      <c r="M50" s="40">
        <f t="shared" si="3"/>
      </c>
      <c r="N50" s="40">
        <f t="shared" si="4"/>
      </c>
      <c r="O50" s="40">
        <f t="shared" si="5"/>
        <v>0</v>
      </c>
      <c r="AF50" s="40">
        <f t="shared" si="6"/>
      </c>
      <c r="AG50" s="34">
        <f t="shared" si="7"/>
        <v>0</v>
      </c>
    </row>
    <row r="51" spans="2:33" ht="12.75">
      <c r="B51" s="42">
        <v>32</v>
      </c>
      <c r="C51" s="102">
        <f>IF('1. Ведомость текущ. усп-ти'!C53=0,"",'1. Ведомость текущ. усп-ти'!C53)</f>
      </c>
      <c r="D51" s="97">
        <f>IF(C51="",0,'1. Ведомость текущ. усп-ти'!M53)</f>
        <v>0</v>
      </c>
      <c r="E51" s="98"/>
      <c r="F51" s="98"/>
      <c r="G51" s="97">
        <f t="shared" si="0"/>
      </c>
      <c r="H51" s="97">
        <f t="shared" si="1"/>
      </c>
      <c r="I51" s="98"/>
      <c r="J51" s="97">
        <f t="shared" si="2"/>
      </c>
      <c r="M51" s="40">
        <f t="shared" si="3"/>
      </c>
      <c r="N51" s="40">
        <f t="shared" si="4"/>
      </c>
      <c r="O51" s="40">
        <f t="shared" si="5"/>
        <v>0</v>
      </c>
      <c r="AF51" s="40">
        <f t="shared" si="6"/>
      </c>
      <c r="AG51" s="34">
        <f t="shared" si="7"/>
        <v>0</v>
      </c>
    </row>
    <row r="52" spans="2:33" ht="12.75">
      <c r="B52" s="42">
        <v>33</v>
      </c>
      <c r="C52" s="102">
        <f>IF('1. Ведомость текущ. усп-ти'!C54=0,"",'1. Ведомость текущ. усп-ти'!C54)</f>
      </c>
      <c r="D52" s="97">
        <f>IF(C52="",0,'1. Ведомость текущ. усп-ти'!M54)</f>
        <v>0</v>
      </c>
      <c r="E52" s="98"/>
      <c r="F52" s="98"/>
      <c r="G52" s="97">
        <f t="shared" si="0"/>
      </c>
      <c r="H52" s="97">
        <f t="shared" si="1"/>
      </c>
      <c r="I52" s="98"/>
      <c r="J52" s="97">
        <f t="shared" si="2"/>
      </c>
      <c r="M52" s="40">
        <f t="shared" si="3"/>
      </c>
      <c r="N52" s="40">
        <f t="shared" si="4"/>
      </c>
      <c r="O52" s="40">
        <f t="shared" si="5"/>
        <v>0</v>
      </c>
      <c r="AF52" s="40">
        <f t="shared" si="6"/>
      </c>
      <c r="AG52" s="34">
        <f t="shared" si="7"/>
        <v>0</v>
      </c>
    </row>
    <row r="53" spans="2:33" ht="12.75">
      <c r="B53" s="42">
        <v>34</v>
      </c>
      <c r="C53" s="102">
        <f>IF('1. Ведомость текущ. усп-ти'!C55=0,"",'1. Ведомость текущ. усп-ти'!C55)</f>
      </c>
      <c r="D53" s="97">
        <f>IF(C53="",0,'1. Ведомость текущ. усп-ти'!M55)</f>
        <v>0</v>
      </c>
      <c r="E53" s="98"/>
      <c r="F53" s="98"/>
      <c r="G53" s="97">
        <f t="shared" si="0"/>
      </c>
      <c r="H53" s="97">
        <f t="shared" si="1"/>
      </c>
      <c r="I53" s="98"/>
      <c r="J53" s="97">
        <f t="shared" si="2"/>
      </c>
      <c r="M53" s="40">
        <f t="shared" si="3"/>
      </c>
      <c r="N53" s="40">
        <f t="shared" si="4"/>
      </c>
      <c r="O53" s="40">
        <f t="shared" si="5"/>
        <v>0</v>
      </c>
      <c r="AF53" s="40">
        <f t="shared" si="6"/>
      </c>
      <c r="AG53" s="34">
        <f t="shared" si="7"/>
        <v>0</v>
      </c>
    </row>
    <row r="54" spans="2:33" ht="12.75">
      <c r="B54" s="42">
        <v>35</v>
      </c>
      <c r="C54" s="102">
        <f>IF('1. Ведомость текущ. усп-ти'!C56=0,"",'1. Ведомость текущ. усп-ти'!C56)</f>
      </c>
      <c r="D54" s="97">
        <f>IF(C54="",0,'1. Ведомость текущ. усп-ти'!M56)</f>
        <v>0</v>
      </c>
      <c r="E54" s="98"/>
      <c r="F54" s="98"/>
      <c r="G54" s="97">
        <f t="shared" si="0"/>
      </c>
      <c r="H54" s="97">
        <f t="shared" si="1"/>
      </c>
      <c r="I54" s="98"/>
      <c r="J54" s="97">
        <f t="shared" si="2"/>
      </c>
      <c r="M54" s="40">
        <f t="shared" si="3"/>
      </c>
      <c r="N54" s="40">
        <f t="shared" si="4"/>
      </c>
      <c r="O54" s="40">
        <f t="shared" si="5"/>
        <v>0</v>
      </c>
      <c r="AF54" s="40">
        <f t="shared" si="6"/>
      </c>
      <c r="AG54" s="34">
        <f t="shared" si="7"/>
        <v>0</v>
      </c>
    </row>
    <row r="55" spans="2:33" ht="12.75">
      <c r="B55" s="42">
        <v>36</v>
      </c>
      <c r="C55" s="102">
        <f>IF('1. Ведомость текущ. усп-ти'!C57=0,"",'1. Ведомость текущ. усп-ти'!C57)</f>
      </c>
      <c r="D55" s="97">
        <f>IF(C55="",0,'1. Ведомость текущ. усп-ти'!M57)</f>
        <v>0</v>
      </c>
      <c r="E55" s="98"/>
      <c r="F55" s="98"/>
      <c r="G55" s="97">
        <f t="shared" si="0"/>
      </c>
      <c r="H55" s="97">
        <f t="shared" si="1"/>
      </c>
      <c r="I55" s="98"/>
      <c r="J55" s="97">
        <f t="shared" si="2"/>
      </c>
      <c r="M55" s="40">
        <f t="shared" si="3"/>
      </c>
      <c r="N55" s="40">
        <f t="shared" si="4"/>
      </c>
      <c r="O55" s="40">
        <f t="shared" si="5"/>
        <v>0</v>
      </c>
      <c r="AF55" s="40">
        <f t="shared" si="6"/>
      </c>
      <c r="AG55" s="34">
        <f t="shared" si="7"/>
        <v>0</v>
      </c>
    </row>
    <row r="56" spans="2:33" ht="12.75">
      <c r="B56" s="42">
        <v>37</v>
      </c>
      <c r="C56" s="102">
        <f>IF('1. Ведомость текущ. усп-ти'!C58=0,"",'1. Ведомость текущ. усп-ти'!C58)</f>
      </c>
      <c r="D56" s="97">
        <f>IF(C56="",0,'1. Ведомость текущ. усп-ти'!M58)</f>
        <v>0</v>
      </c>
      <c r="E56" s="98"/>
      <c r="F56" s="98"/>
      <c r="G56" s="97">
        <f t="shared" si="0"/>
      </c>
      <c r="H56" s="97">
        <f t="shared" si="1"/>
      </c>
      <c r="I56" s="98"/>
      <c r="J56" s="97">
        <f t="shared" si="2"/>
      </c>
      <c r="M56" s="40">
        <f t="shared" si="3"/>
      </c>
      <c r="N56" s="40">
        <f t="shared" si="4"/>
      </c>
      <c r="O56" s="40">
        <f t="shared" si="5"/>
        <v>0</v>
      </c>
      <c r="AF56" s="40">
        <f t="shared" si="6"/>
      </c>
      <c r="AG56" s="34">
        <f t="shared" si="7"/>
        <v>0</v>
      </c>
    </row>
    <row r="57" spans="2:33" ht="12.75">
      <c r="B57" s="42">
        <v>38</v>
      </c>
      <c r="C57" s="102">
        <f>IF('1. Ведомость текущ. усп-ти'!C59=0,"",'1. Ведомость текущ. усп-ти'!C59)</f>
      </c>
      <c r="D57" s="97">
        <f>IF(C57="",0,'1. Ведомость текущ. усп-ти'!M59)</f>
        <v>0</v>
      </c>
      <c r="E57" s="98"/>
      <c r="F57" s="98"/>
      <c r="G57" s="97">
        <f t="shared" si="0"/>
      </c>
      <c r="H57" s="97">
        <f t="shared" si="1"/>
      </c>
      <c r="I57" s="98"/>
      <c r="J57" s="97">
        <f t="shared" si="2"/>
      </c>
      <c r="M57" s="40">
        <f t="shared" si="3"/>
      </c>
      <c r="N57" s="40">
        <f t="shared" si="4"/>
      </c>
      <c r="O57" s="40">
        <f t="shared" si="5"/>
        <v>0</v>
      </c>
      <c r="AF57" s="40">
        <f t="shared" si="6"/>
      </c>
      <c r="AG57" s="34">
        <f t="shared" si="7"/>
        <v>0</v>
      </c>
    </row>
    <row r="58" spans="2:33" ht="12.75">
      <c r="B58" s="42">
        <v>39</v>
      </c>
      <c r="C58" s="102">
        <f>IF('1. Ведомость текущ. усп-ти'!C60=0,"",'1. Ведомость текущ. усп-ти'!C60)</f>
      </c>
      <c r="D58" s="97">
        <f>IF(C58="",0,'1. Ведомость текущ. усп-ти'!M60)</f>
        <v>0</v>
      </c>
      <c r="E58" s="98"/>
      <c r="F58" s="98"/>
      <c r="G58" s="97">
        <f t="shared" si="0"/>
      </c>
      <c r="H58" s="97">
        <f t="shared" si="1"/>
      </c>
      <c r="I58" s="98"/>
      <c r="J58" s="97">
        <f t="shared" si="2"/>
      </c>
      <c r="M58" s="40">
        <f t="shared" si="3"/>
      </c>
      <c r="N58" s="40">
        <f t="shared" si="4"/>
      </c>
      <c r="O58" s="40">
        <f t="shared" si="5"/>
        <v>0</v>
      </c>
      <c r="AF58" s="40">
        <f t="shared" si="6"/>
      </c>
      <c r="AG58" s="34">
        <f t="shared" si="7"/>
        <v>0</v>
      </c>
    </row>
    <row r="59" ht="5.25" customHeight="1">
      <c r="O59" s="40">
        <f>SUM(O20:O58)</f>
        <v>0</v>
      </c>
    </row>
    <row r="60" spans="2:11" ht="13.5" customHeight="1">
      <c r="B60" s="87"/>
      <c r="C60" s="36" t="s">
        <v>72</v>
      </c>
      <c r="D60" s="89">
        <f>O59</f>
        <v>0</v>
      </c>
      <c r="E60" s="87" t="s">
        <v>139</v>
      </c>
      <c r="F60" s="87"/>
      <c r="H60" s="47">
        <f>COUNTIF(F20:F58,"НЕЯВ")</f>
        <v>0</v>
      </c>
      <c r="I60" s="87"/>
      <c r="J60" s="87"/>
      <c r="K60" s="149"/>
    </row>
    <row r="61" spans="2:10" ht="9" customHeight="1">
      <c r="B61" s="87"/>
      <c r="C61" s="87"/>
      <c r="D61" s="87"/>
      <c r="E61" s="87"/>
      <c r="F61" s="87"/>
      <c r="G61" s="87"/>
      <c r="H61" s="87"/>
      <c r="I61" s="87"/>
      <c r="J61" s="87"/>
    </row>
    <row r="62" spans="2:11" ht="13.5" customHeight="1">
      <c r="B62" s="87"/>
      <c r="C62" s="222" t="s">
        <v>140</v>
      </c>
      <c r="D62" s="222"/>
      <c r="E62" s="222"/>
      <c r="F62" s="222"/>
      <c r="G62" s="222"/>
      <c r="H62" s="222"/>
      <c r="I62" s="222"/>
      <c r="J62" s="225" t="s">
        <v>73</v>
      </c>
      <c r="K62" s="224"/>
    </row>
    <row r="63" spans="2:11" ht="13.5" customHeight="1">
      <c r="B63" s="87"/>
      <c r="C63" s="222" t="s">
        <v>74</v>
      </c>
      <c r="D63" s="222"/>
      <c r="E63" s="222" t="s">
        <v>75</v>
      </c>
      <c r="F63" s="222"/>
      <c r="G63" s="93" t="s">
        <v>76</v>
      </c>
      <c r="H63" s="222" t="s">
        <v>77</v>
      </c>
      <c r="I63" s="222"/>
      <c r="J63" s="231"/>
      <c r="K63" s="224"/>
    </row>
    <row r="64" spans="2:11" ht="27" customHeight="1">
      <c r="B64" s="87"/>
      <c r="C64" s="94" t="s">
        <v>78</v>
      </c>
      <c r="D64" s="94" t="s">
        <v>79</v>
      </c>
      <c r="E64" s="94" t="s">
        <v>80</v>
      </c>
      <c r="F64" s="94" t="s">
        <v>81</v>
      </c>
      <c r="G64" s="94" t="s">
        <v>82</v>
      </c>
      <c r="H64" s="94" t="s">
        <v>83</v>
      </c>
      <c r="I64" s="94" t="s">
        <v>84</v>
      </c>
      <c r="J64" s="231"/>
      <c r="K64" s="224"/>
    </row>
    <row r="65" spans="2:11" ht="13.5" customHeight="1">
      <c r="B65" s="87"/>
      <c r="C65" s="222" t="s">
        <v>51</v>
      </c>
      <c r="D65" s="222"/>
      <c r="E65" s="222"/>
      <c r="F65" s="222" t="s">
        <v>52</v>
      </c>
      <c r="G65" s="222"/>
      <c r="H65" s="222"/>
      <c r="I65" s="222"/>
      <c r="J65" s="226"/>
      <c r="K65" s="224"/>
    </row>
    <row r="66" spans="2:11" ht="13.5" customHeight="1">
      <c r="B66" s="95"/>
      <c r="C66" s="99">
        <f>COUNTIF(G20:G58,"&lt;33,3")+COUNTIF(I20:I58,"&lt;33,3")+AG19</f>
        <v>0</v>
      </c>
      <c r="D66" s="99">
        <f>COUNTIF(G20:G58,"&lt;50")-C66+COUNTIF(I20:I58,"&lt;50")+AG19</f>
        <v>0</v>
      </c>
      <c r="E66" s="99">
        <f>COUNTIF(G20:G58,"&lt;60")-D66-C66+COUNTIF(I20:I58,"&lt;60")+AG19</f>
        <v>0</v>
      </c>
      <c r="F66" s="99">
        <f>COUNTIF(G20:G58,"&lt;70")-C66-D66-E66+COUNTIF(I20:I58,"&lt;70")+AG19</f>
        <v>0</v>
      </c>
      <c r="G66" s="99">
        <f>COUNTIF(G20:G58,"&lt;85")-F66-E66-D66-C66+COUNTIF(I20:I58,"&lt;85")+AG19</f>
        <v>0</v>
      </c>
      <c r="H66" s="99">
        <f>COUNTIF(G20:G58,"&lt;95")-C66-D66-E66-F66-G66+COUNTIF(I20:I58,"&lt;95")+AG19</f>
        <v>0</v>
      </c>
      <c r="I66" s="99">
        <f>COUNTIF(G20:G58,"&lt;=100")-C66-D66-E66-F66-G66-H66+COUNTIF(I20:I58,"&lt;=100")+AG19</f>
        <v>0</v>
      </c>
      <c r="J66" s="99">
        <f>SUM(C66:I66)</f>
        <v>0</v>
      </c>
      <c r="K66" s="150"/>
    </row>
    <row r="67" ht="13.5" customHeight="1">
      <c r="K67" s="149"/>
    </row>
    <row r="68" spans="2:8" ht="13.5" customHeight="1">
      <c r="B68" s="34" t="s">
        <v>53</v>
      </c>
      <c r="D68" s="229"/>
      <c r="E68" s="229"/>
      <c r="G68" s="155"/>
      <c r="H68" s="155"/>
    </row>
    <row r="69" spans="4:8" ht="9" customHeight="1">
      <c r="D69" s="230" t="s">
        <v>54</v>
      </c>
      <c r="E69" s="230"/>
      <c r="G69" s="230" t="s">
        <v>21</v>
      </c>
      <c r="H69" s="230"/>
    </row>
    <row r="70" spans="2:10" ht="12.75">
      <c r="B70" s="34" t="s">
        <v>85</v>
      </c>
      <c r="D70" s="155"/>
      <c r="E70" s="155"/>
      <c r="G70" s="96"/>
      <c r="I70" s="155"/>
      <c r="J70" s="155"/>
    </row>
    <row r="71" spans="4:10" ht="8.25" customHeight="1">
      <c r="D71" s="230" t="s">
        <v>55</v>
      </c>
      <c r="E71" s="230"/>
      <c r="G71" s="45" t="s">
        <v>54</v>
      </c>
      <c r="I71" s="153" t="s">
        <v>21</v>
      </c>
      <c r="J71" s="153"/>
    </row>
    <row r="72" spans="2:10" ht="12.75">
      <c r="B72" s="34" t="s">
        <v>86</v>
      </c>
      <c r="D72" s="229"/>
      <c r="E72" s="229"/>
      <c r="G72" s="155">
        <f>'1. Ведомость текущ. усп-ти'!E63:G63</f>
        <v>0</v>
      </c>
      <c r="H72" s="155"/>
      <c r="J72" s="103"/>
    </row>
    <row r="73" spans="4:10" ht="9.75" customHeight="1">
      <c r="D73" s="153" t="s">
        <v>54</v>
      </c>
      <c r="E73" s="153"/>
      <c r="G73" s="153" t="s">
        <v>21</v>
      </c>
      <c r="H73" s="153"/>
      <c r="J73" s="45" t="s">
        <v>87</v>
      </c>
    </row>
    <row r="74" spans="2:4" ht="12.75">
      <c r="B74" s="34" t="s">
        <v>88</v>
      </c>
      <c r="D74" s="103"/>
    </row>
  </sheetData>
  <sheetProtection password="C6BF" sheet="1" objects="1" scenarios="1" formatCells="0" formatColumns="0" formatRows="0"/>
  <mergeCells count="37">
    <mergeCell ref="D13:J13"/>
    <mergeCell ref="B6:J6"/>
    <mergeCell ref="B1:J1"/>
    <mergeCell ref="B2:J2"/>
    <mergeCell ref="B4:J4"/>
    <mergeCell ref="B5:J5"/>
    <mergeCell ref="B8:K8"/>
    <mergeCell ref="B9:K9"/>
    <mergeCell ref="D10:J10"/>
    <mergeCell ref="D12:J12"/>
    <mergeCell ref="D72:E72"/>
    <mergeCell ref="G72:H72"/>
    <mergeCell ref="D73:E73"/>
    <mergeCell ref="G73:H73"/>
    <mergeCell ref="D71:E71"/>
    <mergeCell ref="D70:E70"/>
    <mergeCell ref="I70:J70"/>
    <mergeCell ref="I71:J71"/>
    <mergeCell ref="J62:J65"/>
    <mergeCell ref="C65:E65"/>
    <mergeCell ref="F65:I65"/>
    <mergeCell ref="C63:D63"/>
    <mergeCell ref="E63:F63"/>
    <mergeCell ref="D68:E68"/>
    <mergeCell ref="D69:E69"/>
    <mergeCell ref="G69:H69"/>
    <mergeCell ref="G68:H68"/>
    <mergeCell ref="B7:K7"/>
    <mergeCell ref="H63:I63"/>
    <mergeCell ref="B17:B18"/>
    <mergeCell ref="C17:C18"/>
    <mergeCell ref="D17:E17"/>
    <mergeCell ref="K62:K65"/>
    <mergeCell ref="F17:F18"/>
    <mergeCell ref="G17:H17"/>
    <mergeCell ref="I17:J17"/>
    <mergeCell ref="C62:I62"/>
  </mergeCells>
  <conditionalFormatting sqref="G72:H72 F11 H11 J11 C66:J66 B6:K6 D10:K10 D14 F14 D12:K13 D60 D20:D58">
    <cfRule type="cellIs" priority="1" dxfId="0" operator="equal" stopIfTrue="1">
      <formula>0</formula>
    </cfRule>
  </conditionalFormatting>
  <conditionalFormatting sqref="AF20:AF58">
    <cfRule type="cellIs" priority="2" dxfId="0" operator="equal" stopIfTrue="1">
      <formula>#VALUE!</formula>
    </cfRule>
  </conditionalFormatting>
  <dataValidations count="2">
    <dataValidation operator="lessThanOrEqual" allowBlank="1" showInputMessage="1" showErrorMessage="1" errorTitle="Ошибка" error="Превышен максимум итогового контроля" sqref="F20:F58"/>
    <dataValidation type="list" allowBlank="1" showInputMessage="1" showErrorMessage="1" sqref="E15">
      <formula1>$AG$15:$AG$17</formula1>
    </dataValidation>
  </dataValidations>
  <printOptions/>
  <pageMargins left="0.68" right="0.26" top="0.42" bottom="0.27" header="0.4" footer="0.27"/>
  <pageSetup fitToHeight="1" fitToWidth="1" horizontalDpi="200" verticalDpi="200" orientation="portrait" paperSize="9" scale="84" r:id="rId1"/>
  <colBreaks count="1" manualBreakCount="1">
    <brk id="11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Сагитов Руслан</dc:creator>
  <cp:keywords/>
  <dc:description/>
  <cp:lastModifiedBy>Сюсюра ДА</cp:lastModifiedBy>
  <cp:lastPrinted>2014-08-27T05:03:57Z</cp:lastPrinted>
  <dcterms:created xsi:type="dcterms:W3CDTF">2009-01-29T05:01:19Z</dcterms:created>
  <dcterms:modified xsi:type="dcterms:W3CDTF">2014-08-27T05:27:42Z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